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19" documentId="8_{AA6AEBAC-A73B-4D84-A19A-5E2C7DA7EA21}" xr6:coauthVersionLast="43" xr6:coauthVersionMax="47" xr10:uidLastSave="{EEE01422-438F-449B-BF08-68C9B00E703A}"/>
  <bookViews>
    <workbookView xWindow="-120" yWindow="-120" windowWidth="29040" windowHeight="15840" tabRatio="825" xr2:uid="{00000000-000D-0000-FFFF-FFFF00000000}"/>
  </bookViews>
  <sheets>
    <sheet name="Budget Template Steps" sheetId="12" r:id="rId1"/>
    <sheet name="1.Budget Preparation Info" sheetId="11" r:id="rId2"/>
    <sheet name="2.Budget Grant Calculation" sheetId="4" r:id="rId3"/>
    <sheet name="3.Income &amp; Expenditure Budget" sheetId="3" r:id="rId4"/>
    <sheet name="4.Opening Bank Position" sheetId="5" r:id="rId5"/>
    <sheet name="5.Estimated Bank Cashflow" sheetId="6" r:id="rId6"/>
    <sheet name="6.Capital Budget" sheetId="7" r:id="rId7"/>
    <sheet name="7.Monthly Cashflow" sheetId="9" r:id="rId8"/>
    <sheet name="8.Sage 50 Import " sheetId="13" r:id="rId9"/>
  </sheets>
  <externalReferences>
    <externalReference r:id="rId10"/>
    <externalReference r:id="rId11"/>
  </externalReferences>
  <definedNames>
    <definedName name="_xlnm._FilterDatabase" localSheetId="7" hidden="1">'7.Monthly Cashflow'!#REF!</definedName>
    <definedName name="COA_SEARCH" localSheetId="3">OFFSET('3.Income &amp; Expenditure Budget'!$K$12,,,COUNTIF('3.Income &amp; Expenditure Budget'!$K$12:$K$241,"?*"))</definedName>
    <definedName name="COA_SEARCH" localSheetId="7">OFFSET('7.Monthly Cashflow'!$M$11,,,COUNTIF('7.Monthly Cashflow'!$M$11:$M$246,"?*"))</definedName>
    <definedName name="COA_SEARCH">OFFSET(#REF!,,,COUNTIF(#REF!,"?*"))</definedName>
    <definedName name="_xlnm.Print_Area" localSheetId="3">'3.Income &amp; Expenditure Budget'!$A:$F</definedName>
    <definedName name="_xlnm.Print_Titles" localSheetId="3">'3.Income &amp; Expenditure Budget'!$10:$10</definedName>
    <definedName name="_xlnm.Print_Titles" localSheetId="7">'7.Monthly Cashflow'!$9:$9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13" l="1"/>
  <c r="B5" i="13"/>
  <c r="B4" i="13"/>
  <c r="B3" i="13"/>
  <c r="B2" i="13"/>
  <c r="C241" i="9"/>
  <c r="C242" i="9"/>
  <c r="C243" i="9"/>
  <c r="C244" i="9"/>
  <c r="C246" i="9"/>
  <c r="C240" i="9"/>
  <c r="C214" i="9"/>
  <c r="C215" i="9"/>
  <c r="C216" i="9"/>
  <c r="C217" i="9"/>
  <c r="C218" i="9"/>
  <c r="C219" i="9"/>
  <c r="C220" i="9"/>
  <c r="C221" i="9"/>
  <c r="C222" i="9"/>
  <c r="C223" i="9"/>
  <c r="C224" i="9"/>
  <c r="C225" i="9"/>
  <c r="C226" i="9"/>
  <c r="C227" i="9"/>
  <c r="C228" i="9"/>
  <c r="C229" i="9"/>
  <c r="C230" i="9"/>
  <c r="C231" i="9"/>
  <c r="C232" i="9"/>
  <c r="C233" i="9"/>
  <c r="C234" i="9"/>
  <c r="C236" i="9"/>
  <c r="C213" i="9"/>
  <c r="C189" i="9"/>
  <c r="C190" i="9"/>
  <c r="C191" i="9"/>
  <c r="C192" i="9"/>
  <c r="C193" i="9"/>
  <c r="C194" i="9"/>
  <c r="C195" i="9"/>
  <c r="C198" i="9"/>
  <c r="C199" i="9"/>
  <c r="C200" i="9"/>
  <c r="C201" i="9"/>
  <c r="C202" i="9"/>
  <c r="C204" i="9"/>
  <c r="C205" i="9"/>
  <c r="C206" i="9"/>
  <c r="C207" i="9"/>
  <c r="C208" i="9"/>
  <c r="C209" i="9"/>
  <c r="C188" i="9"/>
  <c r="C126" i="9"/>
  <c r="C127" i="9"/>
  <c r="C128" i="9"/>
  <c r="C129" i="9"/>
  <c r="C130" i="9"/>
  <c r="C132" i="9"/>
  <c r="C133" i="9"/>
  <c r="C134" i="9"/>
  <c r="C135" i="9"/>
  <c r="C136" i="9"/>
  <c r="C138" i="9"/>
  <c r="C140" i="9"/>
  <c r="C141" i="9"/>
  <c r="C142" i="9"/>
  <c r="C143" i="9"/>
  <c r="C144" i="9"/>
  <c r="C146" i="9"/>
  <c r="C147" i="9"/>
  <c r="C148" i="9"/>
  <c r="C149" i="9"/>
  <c r="C150" i="9"/>
  <c r="C151" i="9"/>
  <c r="C154" i="9"/>
  <c r="C157" i="9"/>
  <c r="C158" i="9"/>
  <c r="C159" i="9"/>
  <c r="C160" i="9"/>
  <c r="C162" i="9"/>
  <c r="C163" i="9"/>
  <c r="C164" i="9"/>
  <c r="C165" i="9"/>
  <c r="C169" i="9"/>
  <c r="C170" i="9"/>
  <c r="C171" i="9"/>
  <c r="C175" i="9"/>
  <c r="C176" i="9"/>
  <c r="C181" i="9"/>
  <c r="C182" i="9"/>
  <c r="C184" i="9"/>
  <c r="C124" i="9"/>
  <c r="C108" i="9"/>
  <c r="C109" i="9"/>
  <c r="C113" i="9"/>
  <c r="C114" i="9"/>
  <c r="C115" i="9"/>
  <c r="C116" i="9"/>
  <c r="C117" i="9"/>
  <c r="C119" i="9"/>
  <c r="C120" i="9"/>
  <c r="C107" i="9"/>
  <c r="C93" i="9"/>
  <c r="C94" i="9"/>
  <c r="C95" i="9"/>
  <c r="C96" i="9"/>
  <c r="C97" i="9"/>
  <c r="C98" i="9"/>
  <c r="C99" i="9"/>
  <c r="C92"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55" i="9"/>
  <c r="C48" i="9"/>
  <c r="C49" i="9"/>
  <c r="C50" i="9"/>
  <c r="C47" i="9"/>
  <c r="C30" i="9"/>
  <c r="C33" i="9"/>
  <c r="C34" i="9"/>
  <c r="C35" i="9"/>
  <c r="C36" i="9"/>
  <c r="C37" i="9"/>
  <c r="C38" i="9"/>
  <c r="C39" i="9"/>
  <c r="C41" i="9"/>
  <c r="C42" i="9"/>
  <c r="C43" i="9"/>
  <c r="C23" i="9"/>
  <c r="C12" i="9"/>
  <c r="C13" i="9"/>
  <c r="C14" i="9"/>
  <c r="C15" i="9"/>
  <c r="C19" i="9"/>
  <c r="C217" i="13"/>
  <c r="D217" i="13" s="1"/>
  <c r="C218" i="13"/>
  <c r="D218" i="13" s="1"/>
  <c r="C219" i="13"/>
  <c r="D219" i="13" s="1"/>
  <c r="C220" i="13"/>
  <c r="C222" i="13"/>
  <c r="D222" i="13" s="1"/>
  <c r="C216" i="13"/>
  <c r="C193" i="13"/>
  <c r="D193" i="13" s="1"/>
  <c r="C194" i="13"/>
  <c r="C195" i="13"/>
  <c r="C196" i="13"/>
  <c r="D196" i="13" s="1"/>
  <c r="C197" i="13"/>
  <c r="D197" i="13" s="1"/>
  <c r="C198" i="13"/>
  <c r="C199" i="13"/>
  <c r="C200" i="13"/>
  <c r="D200" i="13" s="1"/>
  <c r="C201" i="13"/>
  <c r="D201" i="13" s="1"/>
  <c r="C202" i="13"/>
  <c r="D202" i="13" s="1"/>
  <c r="C203" i="13"/>
  <c r="D203" i="13" s="1"/>
  <c r="C204" i="13"/>
  <c r="D204" i="13" s="1"/>
  <c r="C205" i="13"/>
  <c r="D205" i="13" s="1"/>
  <c r="C206" i="13"/>
  <c r="C207" i="13"/>
  <c r="C208" i="13"/>
  <c r="C209" i="13"/>
  <c r="C210" i="13"/>
  <c r="C211" i="13"/>
  <c r="D211" i="13" s="1"/>
  <c r="C212" i="13"/>
  <c r="D212" i="13" s="1"/>
  <c r="C213" i="13"/>
  <c r="D213" i="13" s="1"/>
  <c r="C215" i="13"/>
  <c r="D215" i="13" s="1"/>
  <c r="C192" i="13"/>
  <c r="D192" i="13" s="1"/>
  <c r="C171" i="13"/>
  <c r="C172" i="13"/>
  <c r="C173" i="13"/>
  <c r="D173" i="13" s="1"/>
  <c r="C174" i="13"/>
  <c r="C175" i="13"/>
  <c r="D175" i="13" s="1"/>
  <c r="C176" i="13"/>
  <c r="C177" i="13"/>
  <c r="D177" i="13" s="1"/>
  <c r="C180" i="13"/>
  <c r="D180" i="13" s="1"/>
  <c r="C181" i="13"/>
  <c r="C182" i="13"/>
  <c r="D182" i="13" s="1"/>
  <c r="C183" i="13"/>
  <c r="C184" i="13"/>
  <c r="D184" i="13" s="1"/>
  <c r="C186" i="13"/>
  <c r="D186" i="13" s="1"/>
  <c r="C187" i="13"/>
  <c r="D187" i="13" s="1"/>
  <c r="C188" i="13"/>
  <c r="C189" i="13"/>
  <c r="D189" i="13" s="1"/>
  <c r="C190" i="13"/>
  <c r="D190" i="13" s="1"/>
  <c r="C191" i="13"/>
  <c r="D191" i="13" s="1"/>
  <c r="D171" i="13"/>
  <c r="C170" i="13"/>
  <c r="D170" i="13" s="1"/>
  <c r="C111" i="13"/>
  <c r="D111" i="13" s="1"/>
  <c r="C112" i="13"/>
  <c r="C113" i="13"/>
  <c r="D113" i="13" s="1"/>
  <c r="C114" i="13"/>
  <c r="D114" i="13" s="1"/>
  <c r="C115" i="13"/>
  <c r="C117" i="13"/>
  <c r="C118" i="13"/>
  <c r="D118" i="13" s="1"/>
  <c r="C119" i="13"/>
  <c r="D119" i="13" s="1"/>
  <c r="C120" i="13"/>
  <c r="D120" i="13" s="1"/>
  <c r="C121" i="13"/>
  <c r="D121" i="13" s="1"/>
  <c r="C123" i="13"/>
  <c r="D123" i="13" s="1"/>
  <c r="C125" i="13"/>
  <c r="D125" i="13" s="1"/>
  <c r="C126" i="13"/>
  <c r="D126" i="13" s="1"/>
  <c r="C127" i="13"/>
  <c r="D127" i="13" s="1"/>
  <c r="C128" i="13"/>
  <c r="D128" i="13" s="1"/>
  <c r="C129" i="13"/>
  <c r="C131" i="13"/>
  <c r="D131" i="13" s="1"/>
  <c r="C132" i="13"/>
  <c r="D132" i="13" s="1"/>
  <c r="C133" i="13"/>
  <c r="D133" i="13" s="1"/>
  <c r="C134" i="13"/>
  <c r="D134" i="13" s="1"/>
  <c r="C135" i="13"/>
  <c r="C136" i="13"/>
  <c r="C139" i="13"/>
  <c r="C142" i="13"/>
  <c r="D142" i="13" s="1"/>
  <c r="C143" i="13"/>
  <c r="D143" i="13" s="1"/>
  <c r="C144" i="13"/>
  <c r="D144" i="13" s="1"/>
  <c r="C145" i="13"/>
  <c r="D145" i="13" s="1"/>
  <c r="C147" i="13"/>
  <c r="C148" i="13"/>
  <c r="D148" i="13" s="1"/>
  <c r="C149" i="13"/>
  <c r="C150" i="13"/>
  <c r="C154" i="13"/>
  <c r="D154" i="13" s="1"/>
  <c r="C155" i="13"/>
  <c r="D155" i="13" s="1"/>
  <c r="C156" i="13"/>
  <c r="D156" i="13" s="1"/>
  <c r="C160" i="13"/>
  <c r="D160" i="13" s="1"/>
  <c r="C161" i="13"/>
  <c r="D161" i="13" s="1"/>
  <c r="C166" i="13"/>
  <c r="D166" i="13" s="1"/>
  <c r="C167" i="13"/>
  <c r="D167" i="13" s="1"/>
  <c r="C169" i="13"/>
  <c r="D169" i="13" s="1"/>
  <c r="C109" i="13"/>
  <c r="D109" i="13" s="1"/>
  <c r="C54" i="13"/>
  <c r="C55" i="13"/>
  <c r="D55" i="13" s="1"/>
  <c r="C56" i="13"/>
  <c r="D56" i="13" s="1"/>
  <c r="C57" i="13"/>
  <c r="C58" i="13"/>
  <c r="C59" i="13"/>
  <c r="C60" i="13"/>
  <c r="D60" i="13" s="1"/>
  <c r="C61" i="13"/>
  <c r="D61" i="13" s="1"/>
  <c r="C62" i="13"/>
  <c r="D62" i="13" s="1"/>
  <c r="C63" i="13"/>
  <c r="D63" i="13" s="1"/>
  <c r="C64" i="13"/>
  <c r="D64" i="13" s="1"/>
  <c r="C65" i="13"/>
  <c r="D65" i="13" s="1"/>
  <c r="C66" i="13"/>
  <c r="C67" i="13"/>
  <c r="C68" i="13"/>
  <c r="C69" i="13"/>
  <c r="D69" i="13" s="1"/>
  <c r="C70" i="13"/>
  <c r="D70" i="13" s="1"/>
  <c r="C71" i="13"/>
  <c r="D71" i="13" s="1"/>
  <c r="C72" i="13"/>
  <c r="C73" i="13"/>
  <c r="D73" i="13" s="1"/>
  <c r="C74" i="13"/>
  <c r="C75" i="13"/>
  <c r="D75" i="13" s="1"/>
  <c r="C76" i="13"/>
  <c r="D76" i="13" s="1"/>
  <c r="C77" i="13"/>
  <c r="D77" i="13" s="1"/>
  <c r="C78" i="13"/>
  <c r="D78" i="13" s="1"/>
  <c r="C79" i="13"/>
  <c r="D79" i="13" s="1"/>
  <c r="C80" i="13"/>
  <c r="C81" i="13"/>
  <c r="D81" i="13" s="1"/>
  <c r="C82" i="13"/>
  <c r="C83" i="13"/>
  <c r="D83" i="13" s="1"/>
  <c r="C84" i="13"/>
  <c r="D84" i="13" s="1"/>
  <c r="C85" i="13"/>
  <c r="D85" i="13" s="1"/>
  <c r="C86" i="13"/>
  <c r="D86" i="13" s="1"/>
  <c r="C53" i="13"/>
  <c r="C49" i="13"/>
  <c r="D49" i="13" s="1"/>
  <c r="C50" i="13"/>
  <c r="D50" i="13" s="1"/>
  <c r="C51" i="13"/>
  <c r="D51" i="13" s="1"/>
  <c r="C48" i="13"/>
  <c r="C88" i="13"/>
  <c r="D88" i="13" s="1"/>
  <c r="C89" i="13"/>
  <c r="D89" i="13" s="1"/>
  <c r="C90" i="13"/>
  <c r="D90" i="13" s="1"/>
  <c r="C91" i="13"/>
  <c r="D91" i="13" s="1"/>
  <c r="C92" i="13"/>
  <c r="D92" i="13" s="1"/>
  <c r="C93" i="13"/>
  <c r="D93" i="13" s="1"/>
  <c r="C94" i="13"/>
  <c r="C87" i="13"/>
  <c r="D87" i="13" s="1"/>
  <c r="C96" i="13"/>
  <c r="D96" i="13" s="1"/>
  <c r="C97" i="13"/>
  <c r="D97" i="13" s="1"/>
  <c r="C101" i="13"/>
  <c r="D101" i="13" s="1"/>
  <c r="C102" i="13"/>
  <c r="D102" i="13" s="1"/>
  <c r="C103" i="13"/>
  <c r="D103" i="13" s="1"/>
  <c r="C104" i="13"/>
  <c r="D104" i="13" s="1"/>
  <c r="C105" i="13"/>
  <c r="D105" i="13" s="1"/>
  <c r="C107" i="13"/>
  <c r="D107" i="13" s="1"/>
  <c r="C108" i="13"/>
  <c r="D108" i="13" s="1"/>
  <c r="C95" i="13"/>
  <c r="D95" i="13" s="1"/>
  <c r="D94" i="13"/>
  <c r="D74" i="13"/>
  <c r="C28" i="13"/>
  <c r="D28" i="13" s="1"/>
  <c r="C34" i="13"/>
  <c r="C37" i="13"/>
  <c r="D37" i="13" s="1"/>
  <c r="C38" i="13"/>
  <c r="C39" i="13"/>
  <c r="D39" i="13" s="1"/>
  <c r="C40" i="13"/>
  <c r="D40" i="13" s="1"/>
  <c r="C41" i="13"/>
  <c r="D41" i="13" s="1"/>
  <c r="C42" i="13"/>
  <c r="D42" i="13" s="1"/>
  <c r="C43" i="13"/>
  <c r="D43" i="13" s="1"/>
  <c r="C45" i="13"/>
  <c r="D45" i="13" s="1"/>
  <c r="C46" i="13"/>
  <c r="D46" i="13" s="1"/>
  <c r="C47" i="13"/>
  <c r="D47" i="13" s="1"/>
  <c r="C27" i="13"/>
  <c r="D27" i="13"/>
  <c r="E22" i="3"/>
  <c r="C21" i="9" s="1"/>
  <c r="D25" i="3"/>
  <c r="D23" i="3"/>
  <c r="C26" i="13"/>
  <c r="D26" i="13"/>
  <c r="C16" i="13"/>
  <c r="C17" i="13"/>
  <c r="C18" i="13"/>
  <c r="C19" i="13"/>
  <c r="C23" i="13"/>
  <c r="D23" i="13" s="1"/>
  <c r="J224" i="13"/>
  <c r="D220" i="13"/>
  <c r="D216" i="13"/>
  <c r="D210" i="13"/>
  <c r="D209" i="13"/>
  <c r="D208" i="13"/>
  <c r="D207" i="13"/>
  <c r="D206" i="13"/>
  <c r="D199" i="13"/>
  <c r="D198" i="13"/>
  <c r="D195" i="13"/>
  <c r="D194" i="13"/>
  <c r="D188" i="13"/>
  <c r="D183" i="13"/>
  <c r="D181" i="13"/>
  <c r="D176" i="13"/>
  <c r="D174" i="13"/>
  <c r="D172" i="13"/>
  <c r="D150" i="13"/>
  <c r="D149" i="13"/>
  <c r="D147" i="13"/>
  <c r="D139" i="13"/>
  <c r="D136" i="13"/>
  <c r="D135" i="13"/>
  <c r="D129" i="13"/>
  <c r="D117" i="13"/>
  <c r="D115" i="13"/>
  <c r="D112" i="13"/>
  <c r="D82" i="13"/>
  <c r="D80" i="13"/>
  <c r="D72" i="13"/>
  <c r="D68" i="13"/>
  <c r="D67" i="13"/>
  <c r="D66" i="13"/>
  <c r="D59" i="13"/>
  <c r="D58" i="13"/>
  <c r="D57" i="13"/>
  <c r="D54" i="13"/>
  <c r="D53" i="13"/>
  <c r="D48" i="13"/>
  <c r="D38" i="13"/>
  <c r="D34" i="13"/>
  <c r="D19" i="13"/>
  <c r="D18" i="13"/>
  <c r="D17" i="13"/>
  <c r="D16" i="13"/>
  <c r="A6" i="13"/>
  <c r="A5" i="13"/>
  <c r="A3" i="13"/>
  <c r="A2" i="13"/>
  <c r="F86" i="13" l="1"/>
  <c r="F94" i="13"/>
  <c r="D38" i="7" l="1"/>
  <c r="D36" i="7"/>
  <c r="D23" i="7"/>
  <c r="E22" i="4"/>
  <c r="B65" i="4" s="1"/>
  <c r="C22" i="5"/>
  <c r="C16" i="5"/>
  <c r="C12" i="5"/>
  <c r="C11" i="5"/>
  <c r="C10" i="5"/>
  <c r="E156" i="3"/>
  <c r="E17" i="4"/>
  <c r="E18" i="4"/>
  <c r="G46" i="4" s="1"/>
  <c r="E24" i="3"/>
  <c r="C22" i="9" s="1"/>
  <c r="C25" i="13"/>
  <c r="D25" i="13" s="1"/>
  <c r="B5" i="3"/>
  <c r="G54" i="4"/>
  <c r="C138" i="13" l="1"/>
  <c r="D138" i="13" s="1"/>
  <c r="C153" i="9"/>
  <c r="E21" i="3"/>
  <c r="E27" i="4"/>
  <c r="B79" i="4" s="1"/>
  <c r="E25" i="4"/>
  <c r="B67" i="4" s="1"/>
  <c r="G67" i="4" s="1"/>
  <c r="E29" i="3" s="1"/>
  <c r="E24" i="4"/>
  <c r="B73" i="4" s="1"/>
  <c r="F73" i="4" s="1"/>
  <c r="E23" i="4"/>
  <c r="E21" i="4"/>
  <c r="E20" i="4"/>
  <c r="E19" i="4"/>
  <c r="E16" i="4"/>
  <c r="E15" i="4"/>
  <c r="E14" i="4"/>
  <c r="B70" i="4" s="1"/>
  <c r="F70" i="4" s="1"/>
  <c r="D79" i="4"/>
  <c r="B74" i="4"/>
  <c r="F74" i="4" s="1"/>
  <c r="G65" i="4"/>
  <c r="E32" i="3" s="1"/>
  <c r="D282" i="9"/>
  <c r="E282" i="9"/>
  <c r="F282" i="9"/>
  <c r="G282" i="9"/>
  <c r="H282" i="9"/>
  <c r="I282" i="9"/>
  <c r="J282" i="9"/>
  <c r="K282" i="9"/>
  <c r="L282" i="9"/>
  <c r="N282" i="9"/>
  <c r="O282" i="9"/>
  <c r="C282" i="9"/>
  <c r="D266" i="9"/>
  <c r="E266" i="9"/>
  <c r="F266" i="9"/>
  <c r="G266" i="9"/>
  <c r="H266" i="9"/>
  <c r="I266" i="9"/>
  <c r="J266" i="9"/>
  <c r="K266" i="9"/>
  <c r="L266" i="9"/>
  <c r="N266" i="9"/>
  <c r="O266" i="9"/>
  <c r="C266" i="9"/>
  <c r="C29" i="9" l="1"/>
  <c r="C33" i="13"/>
  <c r="D33" i="13" s="1"/>
  <c r="C30" i="13"/>
  <c r="D30" i="13" s="1"/>
  <c r="C26" i="9"/>
  <c r="C24" i="13"/>
  <c r="D24" i="13" s="1"/>
  <c r="C20" i="9"/>
  <c r="F52" i="4"/>
  <c r="F42" i="4"/>
  <c r="F43" i="4"/>
  <c r="G75" i="4"/>
  <c r="E43" i="3" s="1"/>
  <c r="B71" i="4"/>
  <c r="B62" i="4"/>
  <c r="G62" i="4" s="1"/>
  <c r="E35" i="3" s="1"/>
  <c r="B63" i="4"/>
  <c r="G63" i="4" s="1"/>
  <c r="E30" i="3" s="1"/>
  <c r="E142" i="3" s="1"/>
  <c r="B64" i="4"/>
  <c r="G64" i="4" s="1"/>
  <c r="E31" i="3" s="1"/>
  <c r="B66" i="4"/>
  <c r="G66" i="4" s="1"/>
  <c r="E28" i="3" s="1"/>
  <c r="G79" i="4"/>
  <c r="E54" i="3" s="1"/>
  <c r="F57" i="4"/>
  <c r="F48" i="4"/>
  <c r="F51" i="4"/>
  <c r="F53" i="4" s="1"/>
  <c r="F58" i="4"/>
  <c r="F49" i="4"/>
  <c r="E128" i="3"/>
  <c r="E134" i="3"/>
  <c r="C131" i="9" l="1"/>
  <c r="C116" i="13"/>
  <c r="D116" i="13" s="1"/>
  <c r="C110" i="13"/>
  <c r="D110" i="13" s="1"/>
  <c r="C125" i="9"/>
  <c r="C51" i="9"/>
  <c r="C52" i="13"/>
  <c r="D52" i="13" s="1"/>
  <c r="F52" i="13" s="1"/>
  <c r="C25" i="9"/>
  <c r="C29" i="13"/>
  <c r="D29" i="13" s="1"/>
  <c r="C40" i="9"/>
  <c r="C44" i="13"/>
  <c r="D44" i="13" s="1"/>
  <c r="C36" i="13"/>
  <c r="D36" i="13" s="1"/>
  <c r="C32" i="9"/>
  <c r="C124" i="13"/>
  <c r="D124" i="13" s="1"/>
  <c r="C139" i="9"/>
  <c r="C31" i="13"/>
  <c r="D31" i="13" s="1"/>
  <c r="C27" i="9"/>
  <c r="E140" i="3"/>
  <c r="C32" i="13"/>
  <c r="D32" i="13" s="1"/>
  <c r="C28" i="9"/>
  <c r="F44" i="4"/>
  <c r="G44" i="4" s="1"/>
  <c r="G49" i="4"/>
  <c r="F71" i="4"/>
  <c r="G71" i="4" s="1"/>
  <c r="E34" i="3" s="1"/>
  <c r="G53" i="4"/>
  <c r="G55" i="4" s="1"/>
  <c r="E12" i="3"/>
  <c r="F59" i="4"/>
  <c r="G59" i="4" s="1"/>
  <c r="E19" i="3" s="1"/>
  <c r="B47" i="11"/>
  <c r="B43" i="11"/>
  <c r="B37" i="11"/>
  <c r="B4" i="9"/>
  <c r="B4" i="7"/>
  <c r="B4" i="6"/>
  <c r="B4" i="5"/>
  <c r="B4" i="3"/>
  <c r="B4" i="4"/>
  <c r="E200" i="3"/>
  <c r="E199" i="3"/>
  <c r="E175" i="3"/>
  <c r="B6" i="9"/>
  <c r="B5" i="9"/>
  <c r="B3" i="9"/>
  <c r="B2" i="9"/>
  <c r="B6" i="7"/>
  <c r="B5" i="7"/>
  <c r="B3" i="7"/>
  <c r="B2" i="7"/>
  <c r="B6" i="6"/>
  <c r="B5" i="6"/>
  <c r="B3" i="6"/>
  <c r="B2" i="6"/>
  <c r="B6" i="5"/>
  <c r="B5" i="5"/>
  <c r="B3" i="5"/>
  <c r="B2" i="5"/>
  <c r="B6" i="3"/>
  <c r="B3" i="3"/>
  <c r="B2" i="3"/>
  <c r="B6" i="4"/>
  <c r="B5" i="4"/>
  <c r="B3" i="4"/>
  <c r="B2" i="4"/>
  <c r="A2" i="11"/>
  <c r="C24" i="9"/>
  <c r="C157" i="13" l="1"/>
  <c r="D157" i="13" s="1"/>
  <c r="C172" i="9"/>
  <c r="C197" i="9"/>
  <c r="C179" i="13"/>
  <c r="D179" i="13" s="1"/>
  <c r="C178" i="13"/>
  <c r="D178" i="13" s="1"/>
  <c r="C196" i="9"/>
  <c r="C35" i="13"/>
  <c r="D35" i="13" s="1"/>
  <c r="C31" i="9"/>
  <c r="C122" i="13"/>
  <c r="D122" i="13" s="1"/>
  <c r="C137" i="9"/>
  <c r="C22" i="13"/>
  <c r="D22" i="13" s="1"/>
  <c r="C18" i="9"/>
  <c r="C15" i="13"/>
  <c r="D15" i="13" s="1"/>
  <c r="C11" i="9"/>
  <c r="E18" i="3"/>
  <c r="E17" i="3"/>
  <c r="G76" i="4"/>
  <c r="C52" i="9"/>
  <c r="C89" i="9"/>
  <c r="C20" i="13" l="1"/>
  <c r="D20" i="13" s="1"/>
  <c r="C16" i="9"/>
  <c r="C21" i="13"/>
  <c r="D21" i="13" s="1"/>
  <c r="C17" i="9"/>
  <c r="D247" i="9"/>
  <c r="E247" i="9"/>
  <c r="F247" i="9"/>
  <c r="G247" i="9"/>
  <c r="H247" i="9"/>
  <c r="I247" i="9"/>
  <c r="J247" i="9"/>
  <c r="K247" i="9"/>
  <c r="L247" i="9"/>
  <c r="N247" i="9"/>
  <c r="O247" i="9"/>
  <c r="D237" i="9"/>
  <c r="E237" i="9"/>
  <c r="F237" i="9"/>
  <c r="G237" i="9"/>
  <c r="H237" i="9"/>
  <c r="I237" i="9"/>
  <c r="J237" i="9"/>
  <c r="K237" i="9"/>
  <c r="L237" i="9"/>
  <c r="N237" i="9"/>
  <c r="O237" i="9"/>
  <c r="D210" i="9"/>
  <c r="E210" i="9"/>
  <c r="F210" i="9"/>
  <c r="G210" i="9"/>
  <c r="H210" i="9"/>
  <c r="I210" i="9"/>
  <c r="J210" i="9"/>
  <c r="K210" i="9"/>
  <c r="L210" i="9"/>
  <c r="N210" i="9"/>
  <c r="O210" i="9"/>
  <c r="D185" i="9"/>
  <c r="E185" i="9"/>
  <c r="F185" i="9"/>
  <c r="G185" i="9"/>
  <c r="H185" i="9"/>
  <c r="I185" i="9"/>
  <c r="J185" i="9"/>
  <c r="K185" i="9"/>
  <c r="L185" i="9"/>
  <c r="N185" i="9"/>
  <c r="O185" i="9"/>
  <c r="D121" i="9"/>
  <c r="E121" i="9"/>
  <c r="F121" i="9"/>
  <c r="G121" i="9"/>
  <c r="H121" i="9"/>
  <c r="I121" i="9"/>
  <c r="J121" i="9"/>
  <c r="K121" i="9"/>
  <c r="L121" i="9"/>
  <c r="N121" i="9"/>
  <c r="O121" i="9"/>
  <c r="D100" i="9"/>
  <c r="E100" i="9"/>
  <c r="F100" i="9"/>
  <c r="G100" i="9"/>
  <c r="H100" i="9"/>
  <c r="I100" i="9"/>
  <c r="J100" i="9"/>
  <c r="K100" i="9"/>
  <c r="L100" i="9"/>
  <c r="N100" i="9"/>
  <c r="O100" i="9"/>
  <c r="D89" i="9"/>
  <c r="E89" i="9"/>
  <c r="F89" i="9"/>
  <c r="G89" i="9"/>
  <c r="H89" i="9"/>
  <c r="I89" i="9"/>
  <c r="J89" i="9"/>
  <c r="K89" i="9"/>
  <c r="L89" i="9"/>
  <c r="N89" i="9"/>
  <c r="O89" i="9"/>
  <c r="D52" i="9"/>
  <c r="E52" i="9"/>
  <c r="F52" i="9"/>
  <c r="G52" i="9"/>
  <c r="H52" i="9"/>
  <c r="I52" i="9"/>
  <c r="J52" i="9"/>
  <c r="K52" i="9"/>
  <c r="L52" i="9"/>
  <c r="N52" i="9"/>
  <c r="O52" i="9"/>
  <c r="D44" i="9"/>
  <c r="E44" i="9"/>
  <c r="F44" i="9"/>
  <c r="G44" i="9"/>
  <c r="H44" i="9"/>
  <c r="I44" i="9"/>
  <c r="J44" i="9"/>
  <c r="K44" i="9"/>
  <c r="L44" i="9"/>
  <c r="N44" i="9"/>
  <c r="O44" i="9"/>
  <c r="C100" i="9"/>
  <c r="A6" i="9"/>
  <c r="A5" i="9"/>
  <c r="A3" i="9"/>
  <c r="A2" i="9"/>
  <c r="A6" i="6"/>
  <c r="A5" i="6"/>
  <c r="A3" i="6"/>
  <c r="A2" i="6"/>
  <c r="C25" i="5"/>
  <c r="C19" i="5"/>
  <c r="C13" i="5"/>
  <c r="C44" i="9" l="1"/>
  <c r="F47" i="13"/>
  <c r="E249" i="9"/>
  <c r="E251" i="9" s="1"/>
  <c r="J102" i="9"/>
  <c r="M26" i="9" s="1"/>
  <c r="L102" i="9"/>
  <c r="C27" i="5"/>
  <c r="B9" i="6" s="1"/>
  <c r="F102" i="9"/>
  <c r="E102" i="9"/>
  <c r="D102" i="9"/>
  <c r="O102" i="9"/>
  <c r="K249" i="9"/>
  <c r="K251" i="9" s="1"/>
  <c r="N102" i="9"/>
  <c r="J249" i="9"/>
  <c r="J251" i="9" s="1"/>
  <c r="H102" i="9"/>
  <c r="G102" i="9"/>
  <c r="D249" i="9"/>
  <c r="D251" i="9" s="1"/>
  <c r="N249" i="9"/>
  <c r="N251" i="9" s="1"/>
  <c r="K102" i="9"/>
  <c r="I102" i="9"/>
  <c r="H249" i="9"/>
  <c r="H251" i="9" s="1"/>
  <c r="F249" i="9"/>
  <c r="F251" i="9" s="1"/>
  <c r="L249" i="9"/>
  <c r="L251" i="9" s="1"/>
  <c r="I249" i="9"/>
  <c r="I251" i="9" s="1"/>
  <c r="I253" i="9" s="1"/>
  <c r="I284" i="9" s="1"/>
  <c r="G249" i="9"/>
  <c r="G251" i="9" s="1"/>
  <c r="O249" i="9"/>
  <c r="O251" i="9" s="1"/>
  <c r="C102" i="9"/>
  <c r="M236" i="9"/>
  <c r="M19" i="9"/>
  <c r="M244" i="9"/>
  <c r="M58" i="9"/>
  <c r="M114" i="9"/>
  <c r="M176" i="9"/>
  <c r="M129" i="9"/>
  <c r="M172" i="9"/>
  <c r="D253" i="9" l="1"/>
  <c r="D284" i="9" s="1"/>
  <c r="D288" i="9" s="1"/>
  <c r="M138" i="9"/>
  <c r="M222" i="9"/>
  <c r="M240" i="9"/>
  <c r="M31" i="9"/>
  <c r="M227" i="9"/>
  <c r="M223" i="9"/>
  <c r="M152" i="9"/>
  <c r="M197" i="9"/>
  <c r="M177" i="9"/>
  <c r="M204" i="9"/>
  <c r="M228" i="9"/>
  <c r="M43" i="9"/>
  <c r="M162" i="9"/>
  <c r="M72" i="9"/>
  <c r="M146" i="9"/>
  <c r="M33" i="9"/>
  <c r="M16" i="9"/>
  <c r="M92" i="9"/>
  <c r="M226" i="9"/>
  <c r="M80" i="9"/>
  <c r="M202" i="9"/>
  <c r="M111" i="9"/>
  <c r="M67" i="9"/>
  <c r="M216" i="9"/>
  <c r="M242" i="9"/>
  <c r="M272" i="9"/>
  <c r="M221" i="9"/>
  <c r="M87" i="9"/>
  <c r="M214" i="9"/>
  <c r="M83" i="9"/>
  <c r="M18" i="9"/>
  <c r="M160" i="9"/>
  <c r="M134" i="9"/>
  <c r="M133" i="9"/>
  <c r="M196" i="9"/>
  <c r="M28" i="9"/>
  <c r="M195" i="9"/>
  <c r="M40" i="9"/>
  <c r="M48" i="9"/>
  <c r="M231" i="9"/>
  <c r="M190" i="9"/>
  <c r="M113" i="9"/>
  <c r="M59" i="9"/>
  <c r="M11" i="9"/>
  <c r="M217" i="9"/>
  <c r="M167" i="9"/>
  <c r="M130" i="9"/>
  <c r="M206" i="9"/>
  <c r="M84" i="9"/>
  <c r="M32" i="9"/>
  <c r="M259" i="9"/>
  <c r="M279" i="9"/>
  <c r="M276" i="9"/>
  <c r="M260" i="9"/>
  <c r="M273" i="9"/>
  <c r="M278" i="9"/>
  <c r="M274" i="9"/>
  <c r="M136" i="9"/>
  <c r="M77" i="9"/>
  <c r="M12" i="9"/>
  <c r="M193" i="9"/>
  <c r="M171" i="9"/>
  <c r="M30" i="9"/>
  <c r="M98" i="9"/>
  <c r="M215" i="9"/>
  <c r="M154" i="9"/>
  <c r="M69" i="9"/>
  <c r="M135" i="9"/>
  <c r="M174" i="9"/>
  <c r="M66" i="9"/>
  <c r="M79" i="9"/>
  <c r="M241" i="9"/>
  <c r="M198" i="9"/>
  <c r="M158" i="9"/>
  <c r="M68" i="9"/>
  <c r="M20" i="9"/>
  <c r="M229" i="9"/>
  <c r="M203" i="9"/>
  <c r="M108" i="9"/>
  <c r="M50" i="9"/>
  <c r="M151" i="9"/>
  <c r="M209" i="9"/>
  <c r="M178" i="9"/>
  <c r="M208" i="9"/>
  <c r="M243" i="9"/>
  <c r="M225" i="9"/>
  <c r="M169" i="9"/>
  <c r="M88" i="9"/>
  <c r="M42" i="9"/>
  <c r="M179" i="9"/>
  <c r="M201" i="9"/>
  <c r="M142" i="9"/>
  <c r="M56" i="9"/>
  <c r="M24" i="9"/>
  <c r="M258" i="9"/>
  <c r="M264" i="9"/>
  <c r="M265" i="9"/>
  <c r="M280" i="9"/>
  <c r="M257" i="9"/>
  <c r="M277" i="9"/>
  <c r="M275" i="9"/>
  <c r="M269" i="9"/>
  <c r="M166" i="9"/>
  <c r="M140" i="9"/>
  <c r="M137" i="9"/>
  <c r="M184" i="9"/>
  <c r="M93" i="9"/>
  <c r="M192" i="9"/>
  <c r="M148" i="9"/>
  <c r="M61" i="9"/>
  <c r="M97" i="9"/>
  <c r="M156" i="9"/>
  <c r="M34" i="9"/>
  <c r="M173" i="9"/>
  <c r="M232" i="9"/>
  <c r="M191" i="9"/>
  <c r="M128" i="9"/>
  <c r="M60" i="9"/>
  <c r="M168" i="9"/>
  <c r="M118" i="9"/>
  <c r="M165" i="9"/>
  <c r="M96" i="9"/>
  <c r="M218" i="9"/>
  <c r="M73" i="9"/>
  <c r="M131" i="9"/>
  <c r="M86" i="9"/>
  <c r="M155" i="9"/>
  <c r="M200" i="9"/>
  <c r="M213" i="9"/>
  <c r="M157" i="9"/>
  <c r="M82" i="9"/>
  <c r="M29" i="9"/>
  <c r="M107" i="9"/>
  <c r="M188" i="9"/>
  <c r="M234" i="9"/>
  <c r="M63" i="9"/>
  <c r="M71" i="9"/>
  <c r="M37" i="9"/>
  <c r="F253" i="9"/>
  <c r="F284" i="9" s="1"/>
  <c r="J253" i="9"/>
  <c r="J284" i="9" s="1"/>
  <c r="M270" i="9"/>
  <c r="M271" i="9"/>
  <c r="M268" i="9"/>
  <c r="M262" i="9"/>
  <c r="M261" i="9"/>
  <c r="M281" i="9"/>
  <c r="M141" i="9"/>
  <c r="M47" i="9"/>
  <c r="M199" i="9"/>
  <c r="M159" i="9"/>
  <c r="M116" i="9"/>
  <c r="M55" i="9"/>
  <c r="M109" i="9"/>
  <c r="M230" i="9"/>
  <c r="M124" i="9"/>
  <c r="M161" i="9"/>
  <c r="M27" i="9"/>
  <c r="M149" i="9"/>
  <c r="M220" i="9"/>
  <c r="M180" i="9"/>
  <c r="M147" i="9"/>
  <c r="M76" i="9"/>
  <c r="M36" i="9"/>
  <c r="M112" i="9"/>
  <c r="M65" i="9"/>
  <c r="M246" i="9"/>
  <c r="M139" i="9"/>
  <c r="M51" i="9"/>
  <c r="M224" i="9"/>
  <c r="M189" i="9"/>
  <c r="M41" i="9"/>
  <c r="M49" i="9"/>
  <c r="M150" i="9"/>
  <c r="M17" i="9"/>
  <c r="M94" i="9"/>
  <c r="M78" i="9"/>
  <c r="M219" i="9"/>
  <c r="M175" i="9"/>
  <c r="M127" i="9"/>
  <c r="M74" i="9"/>
  <c r="M35" i="9"/>
  <c r="M245" i="9"/>
  <c r="M95" i="9"/>
  <c r="M57" i="9"/>
  <c r="M99" i="9"/>
  <c r="M85" i="9"/>
  <c r="M15" i="9"/>
  <c r="M233" i="9"/>
  <c r="M38" i="9"/>
  <c r="E253" i="9"/>
  <c r="E284" i="9" s="1"/>
  <c r="L253" i="9"/>
  <c r="L284" i="9" s="1"/>
  <c r="H253" i="9"/>
  <c r="H284" i="9" s="1"/>
  <c r="O253" i="9"/>
  <c r="O284" i="9" s="1"/>
  <c r="K253" i="9"/>
  <c r="K284" i="9" s="1"/>
  <c r="G253" i="9"/>
  <c r="G284" i="9" s="1"/>
  <c r="N253" i="9"/>
  <c r="N284" i="9" s="1"/>
  <c r="M282" i="9" l="1"/>
  <c r="M266" i="9"/>
  <c r="M52" i="9"/>
  <c r="M210" i="9"/>
  <c r="M247" i="9"/>
  <c r="M44" i="9"/>
  <c r="M100" i="9"/>
  <c r="M121" i="9"/>
  <c r="M89" i="9"/>
  <c r="M237" i="9"/>
  <c r="E286" i="9"/>
  <c r="E288" i="9" l="1"/>
  <c r="F286" i="9" s="1"/>
  <c r="F288" i="9" s="1"/>
  <c r="G286" i="9" s="1"/>
  <c r="M102" i="9"/>
  <c r="E103" i="3"/>
  <c r="G94" i="13" s="1"/>
  <c r="H94" i="13" s="1"/>
  <c r="E92" i="3"/>
  <c r="G86" i="13" s="1"/>
  <c r="E55" i="3"/>
  <c r="G52" i="13" s="1"/>
  <c r="H52" i="13" s="1"/>
  <c r="E47" i="3"/>
  <c r="E113" i="3"/>
  <c r="E186" i="3"/>
  <c r="C168" i="13" l="1"/>
  <c r="D168" i="13" s="1"/>
  <c r="C183" i="9"/>
  <c r="C110" i="9"/>
  <c r="C98" i="13"/>
  <c r="D98" i="13" s="1"/>
  <c r="G47" i="13"/>
  <c r="H47" i="13" s="1"/>
  <c r="H86" i="13"/>
  <c r="G288" i="9"/>
  <c r="H286" i="9" s="1"/>
  <c r="E105" i="3"/>
  <c r="B11" i="6" s="1"/>
  <c r="E248" i="3"/>
  <c r="E238" i="3"/>
  <c r="E206" i="3"/>
  <c r="E183" i="3"/>
  <c r="E182" i="3"/>
  <c r="C179" i="9" s="1"/>
  <c r="E181" i="3"/>
  <c r="E180" i="3"/>
  <c r="E177" i="3"/>
  <c r="C174" i="9" s="1"/>
  <c r="E176" i="3"/>
  <c r="E171" i="3"/>
  <c r="E170" i="3"/>
  <c r="E169" i="3"/>
  <c r="E164" i="3"/>
  <c r="E159" i="3"/>
  <c r="E158" i="3"/>
  <c r="E155" i="3"/>
  <c r="E148" i="3"/>
  <c r="C145" i="9" s="1"/>
  <c r="E121" i="3"/>
  <c r="C118" i="9" s="1"/>
  <c r="E115" i="3"/>
  <c r="E114" i="3"/>
  <c r="A3" i="3"/>
  <c r="A5" i="3"/>
  <c r="A6" i="3"/>
  <c r="A2" i="3"/>
  <c r="C163" i="13" l="1"/>
  <c r="D163" i="13" s="1"/>
  <c r="C178" i="9"/>
  <c r="C158" i="13"/>
  <c r="D158" i="13" s="1"/>
  <c r="C173" i="9"/>
  <c r="C165" i="13"/>
  <c r="D165" i="13" s="1"/>
  <c r="C180" i="9"/>
  <c r="C162" i="13"/>
  <c r="D162" i="13" s="1"/>
  <c r="C177" i="9"/>
  <c r="C221" i="13"/>
  <c r="C245" i="9"/>
  <c r="C156" i="9"/>
  <c r="C141" i="13"/>
  <c r="D141" i="13" s="1"/>
  <c r="C155" i="9"/>
  <c r="C140" i="13"/>
  <c r="D140" i="13" s="1"/>
  <c r="C168" i="9"/>
  <c r="C153" i="13"/>
  <c r="D153" i="13" s="1"/>
  <c r="C167" i="9"/>
  <c r="C152" i="13"/>
  <c r="D152" i="13" s="1"/>
  <c r="C166" i="9"/>
  <c r="C151" i="13"/>
  <c r="D151" i="13" s="1"/>
  <c r="C185" i="13"/>
  <c r="D185" i="13" s="1"/>
  <c r="F191" i="13" s="1"/>
  <c r="C203" i="9"/>
  <c r="C210" i="9" s="1"/>
  <c r="C214" i="13"/>
  <c r="D214" i="13" s="1"/>
  <c r="F215" i="13" s="1"/>
  <c r="C235" i="9"/>
  <c r="C161" i="9"/>
  <c r="C146" i="13"/>
  <c r="D146" i="13" s="1"/>
  <c r="C100" i="13"/>
  <c r="D100" i="13" s="1"/>
  <c r="C112" i="9"/>
  <c r="C111" i="9"/>
  <c r="C121" i="9" s="1"/>
  <c r="C99" i="13"/>
  <c r="D99" i="13" s="1"/>
  <c r="C152" i="9"/>
  <c r="C137" i="13"/>
  <c r="D137" i="13" s="1"/>
  <c r="C164" i="13"/>
  <c r="D164" i="13" s="1"/>
  <c r="C106" i="13"/>
  <c r="D106" i="13" s="1"/>
  <c r="F108" i="13" s="1"/>
  <c r="C130" i="13"/>
  <c r="D130" i="13" s="1"/>
  <c r="C159" i="13"/>
  <c r="D159" i="13" s="1"/>
  <c r="H288" i="9"/>
  <c r="I286" i="9" s="1"/>
  <c r="E213" i="3"/>
  <c r="G191" i="13" s="1"/>
  <c r="C237" i="9"/>
  <c r="E240" i="3"/>
  <c r="G215" i="13" s="1"/>
  <c r="C247" i="9"/>
  <c r="E250" i="3"/>
  <c r="G222" i="13" s="1"/>
  <c r="E124" i="3"/>
  <c r="G108" i="13" s="1"/>
  <c r="E188" i="3"/>
  <c r="H240" i="3"/>
  <c r="H239" i="3"/>
  <c r="H238" i="3"/>
  <c r="H237" i="3"/>
  <c r="H236" i="3"/>
  <c r="H235" i="3"/>
  <c r="H234" i="3"/>
  <c r="H230" i="3"/>
  <c r="H228" i="3"/>
  <c r="H227" i="3"/>
  <c r="H226" i="3"/>
  <c r="H225" i="3"/>
  <c r="H224" i="3"/>
  <c r="H223" i="3"/>
  <c r="H222" i="3"/>
  <c r="H221" i="3"/>
  <c r="H220" i="3"/>
  <c r="H219" i="3"/>
  <c r="H218" i="3"/>
  <c r="H217" i="3"/>
  <c r="H216" i="3"/>
  <c r="H215" i="3"/>
  <c r="H214" i="3"/>
  <c r="H213" i="3"/>
  <c r="H212" i="3"/>
  <c r="H211" i="3"/>
  <c r="H210" i="3"/>
  <c r="H209" i="3"/>
  <c r="H208" i="3"/>
  <c r="H207" i="3"/>
  <c r="H203" i="3"/>
  <c r="H202" i="3"/>
  <c r="H200" i="3"/>
  <c r="H198" i="3"/>
  <c r="H197" i="3"/>
  <c r="H196" i="3"/>
  <c r="H195" i="3"/>
  <c r="H194" i="3"/>
  <c r="H193" i="3"/>
  <c r="H192" i="3"/>
  <c r="H191" i="3"/>
  <c r="H189" i="3"/>
  <c r="H188" i="3"/>
  <c r="H187" i="3"/>
  <c r="H186" i="3"/>
  <c r="H185" i="3"/>
  <c r="H184" i="3"/>
  <c r="H180" i="3"/>
  <c r="H176" i="3"/>
  <c r="H175" i="3"/>
  <c r="H174" i="3"/>
  <c r="H173" i="3"/>
  <c r="H172" i="3"/>
  <c r="H171" i="3"/>
  <c r="H170" i="3"/>
  <c r="H169" i="3"/>
  <c r="H168" i="3"/>
  <c r="H167" i="3"/>
  <c r="H165" i="3"/>
  <c r="H164" i="3"/>
  <c r="H163" i="3"/>
  <c r="H162" i="3"/>
  <c r="H161" i="3"/>
  <c r="H158" i="3"/>
  <c r="H157" i="3"/>
  <c r="H156" i="3"/>
  <c r="H155" i="3"/>
  <c r="H154" i="3"/>
  <c r="H153" i="3"/>
  <c r="H152" i="3"/>
  <c r="H151" i="3"/>
  <c r="H150" i="3"/>
  <c r="H148" i="3"/>
  <c r="H147" i="3"/>
  <c r="H146" i="3"/>
  <c r="H145" i="3"/>
  <c r="H144" i="3"/>
  <c r="H143" i="3"/>
  <c r="H142" i="3"/>
  <c r="H140" i="3"/>
  <c r="H138" i="3"/>
  <c r="H137" i="3"/>
  <c r="H136" i="3"/>
  <c r="H135" i="3"/>
  <c r="H134" i="3"/>
  <c r="H133" i="3"/>
  <c r="H132" i="3"/>
  <c r="H131" i="3"/>
  <c r="H130" i="3"/>
  <c r="H129" i="3"/>
  <c r="H127" i="3"/>
  <c r="H126" i="3"/>
  <c r="H125" i="3"/>
  <c r="H124" i="3"/>
  <c r="H123" i="3"/>
  <c r="H120" i="3"/>
  <c r="H114" i="3"/>
  <c r="H112" i="3"/>
  <c r="H110" i="3"/>
  <c r="H109" i="3"/>
  <c r="H108" i="3"/>
  <c r="H107" i="3"/>
  <c r="H105" i="3"/>
  <c r="H104" i="3"/>
  <c r="H103" i="3"/>
  <c r="H95" i="3"/>
  <c r="H94" i="3"/>
  <c r="H93" i="3"/>
  <c r="H92" i="3"/>
  <c r="H91" i="3"/>
  <c r="H90" i="3"/>
  <c r="H89" i="3"/>
  <c r="H88" i="3"/>
  <c r="H84" i="3"/>
  <c r="H83" i="3"/>
  <c r="H82" i="3"/>
  <c r="H81" i="3"/>
  <c r="H80" i="3"/>
  <c r="H79" i="3"/>
  <c r="H78" i="3"/>
  <c r="H76" i="3"/>
  <c r="H75" i="3"/>
  <c r="H74" i="3"/>
  <c r="H73" i="3"/>
  <c r="H72" i="3"/>
  <c r="H70" i="3"/>
  <c r="H69" i="3"/>
  <c r="H68" i="3"/>
  <c r="H67" i="3"/>
  <c r="H65" i="3"/>
  <c r="H64" i="3"/>
  <c r="H63" i="3"/>
  <c r="H62" i="3"/>
  <c r="H61" i="3"/>
  <c r="H59" i="3"/>
  <c r="H57" i="3"/>
  <c r="H56" i="3"/>
  <c r="H55" i="3"/>
  <c r="H54" i="3"/>
  <c r="H53" i="3"/>
  <c r="H52" i="3"/>
  <c r="H51" i="3"/>
  <c r="H44" i="3"/>
  <c r="H43" i="3"/>
  <c r="H42" i="3"/>
  <c r="H41" i="3"/>
  <c r="H40" i="3"/>
  <c r="H38" i="3"/>
  <c r="H37" i="3"/>
  <c r="H36" i="3"/>
  <c r="H35" i="3"/>
  <c r="H34" i="3"/>
  <c r="H33" i="3"/>
  <c r="H32" i="3"/>
  <c r="H31" i="3"/>
  <c r="H30" i="3"/>
  <c r="H29" i="3"/>
  <c r="H27" i="3"/>
  <c r="H21" i="3"/>
  <c r="H20" i="3"/>
  <c r="H19" i="3"/>
  <c r="H18" i="3"/>
  <c r="H17" i="3"/>
  <c r="H16" i="3"/>
  <c r="H13" i="3"/>
  <c r="H12" i="3"/>
  <c r="H215" i="13" l="1"/>
  <c r="H191" i="13"/>
  <c r="D221" i="13"/>
  <c r="F222" i="13"/>
  <c r="H222" i="13" s="1"/>
  <c r="H108" i="13"/>
  <c r="F169" i="13"/>
  <c r="F6" i="13"/>
  <c r="G169" i="13"/>
  <c r="G224" i="13" s="1"/>
  <c r="G6" i="13"/>
  <c r="C185" i="9"/>
  <c r="C249" i="9" s="1"/>
  <c r="C251" i="9" s="1"/>
  <c r="C253" i="9" s="1"/>
  <c r="C284" i="9" s="1"/>
  <c r="I288" i="9"/>
  <c r="J286" i="9" s="1"/>
  <c r="E252" i="3"/>
  <c r="E254" i="3" s="1"/>
  <c r="K42" i="3"/>
  <c r="K241" i="3"/>
  <c r="K239" i="3"/>
  <c r="K237" i="3"/>
  <c r="K235" i="3"/>
  <c r="K229" i="3"/>
  <c r="K227" i="3"/>
  <c r="K225" i="3"/>
  <c r="K223" i="3"/>
  <c r="K221" i="3"/>
  <c r="K219" i="3"/>
  <c r="K217" i="3"/>
  <c r="K215" i="3"/>
  <c r="K214" i="3"/>
  <c r="K212" i="3"/>
  <c r="K210" i="3"/>
  <c r="K201" i="3"/>
  <c r="K198" i="3"/>
  <c r="K196" i="3"/>
  <c r="K194" i="3"/>
  <c r="K193" i="3"/>
  <c r="K191" i="3"/>
  <c r="K188" i="3"/>
  <c r="K185" i="3"/>
  <c r="K180" i="3"/>
  <c r="K175" i="3"/>
  <c r="K173" i="3"/>
  <c r="K171" i="3"/>
  <c r="K169" i="3"/>
  <c r="K167" i="3"/>
  <c r="K164" i="3"/>
  <c r="K162" i="3"/>
  <c r="K158" i="3"/>
  <c r="K156" i="3"/>
  <c r="K154" i="3"/>
  <c r="K152" i="3"/>
  <c r="K150" i="3"/>
  <c r="K147" i="3"/>
  <c r="K145" i="3"/>
  <c r="K240" i="3"/>
  <c r="K238" i="3"/>
  <c r="K236" i="3"/>
  <c r="K231" i="3"/>
  <c r="K228" i="3"/>
  <c r="K226" i="3"/>
  <c r="K224" i="3"/>
  <c r="K222" i="3"/>
  <c r="K220" i="3"/>
  <c r="K218" i="3"/>
  <c r="K216" i="3"/>
  <c r="K213" i="3"/>
  <c r="K211" i="3"/>
  <c r="K209" i="3"/>
  <c r="K208" i="3"/>
  <c r="K204" i="3"/>
  <c r="K203" i="3"/>
  <c r="K199" i="3"/>
  <c r="K197" i="3"/>
  <c r="K195" i="3"/>
  <c r="K192" i="3"/>
  <c r="K189" i="3"/>
  <c r="K187" i="3"/>
  <c r="K186" i="3"/>
  <c r="K184" i="3"/>
  <c r="K176" i="3"/>
  <c r="K174" i="3"/>
  <c r="K172" i="3"/>
  <c r="K170" i="3"/>
  <c r="K168" i="3"/>
  <c r="K165" i="3"/>
  <c r="K163" i="3"/>
  <c r="K161" i="3"/>
  <c r="K157" i="3"/>
  <c r="K155" i="3"/>
  <c r="K153" i="3"/>
  <c r="K151" i="3"/>
  <c r="K148" i="3"/>
  <c r="K146" i="3"/>
  <c r="K144" i="3"/>
  <c r="K13" i="3"/>
  <c r="K17" i="3"/>
  <c r="K19" i="3"/>
  <c r="K21" i="3"/>
  <c r="K27" i="3"/>
  <c r="K30" i="3"/>
  <c r="K32" i="3"/>
  <c r="K33" i="3"/>
  <c r="K35" i="3"/>
  <c r="K37" i="3"/>
  <c r="K40" i="3"/>
  <c r="K44" i="3"/>
  <c r="K54" i="3"/>
  <c r="K57" i="3"/>
  <c r="K63" i="3"/>
  <c r="K68" i="3"/>
  <c r="K73" i="3"/>
  <c r="K78" i="3"/>
  <c r="K80" i="3"/>
  <c r="K82" i="3"/>
  <c r="K84" i="3"/>
  <c r="K91" i="3"/>
  <c r="K92" i="3"/>
  <c r="K94" i="3"/>
  <c r="K103" i="3"/>
  <c r="K105" i="3"/>
  <c r="K108" i="3"/>
  <c r="K110" i="3"/>
  <c r="K114" i="3"/>
  <c r="K120" i="3"/>
  <c r="K124" i="3"/>
  <c r="K126" i="3"/>
  <c r="K129" i="3"/>
  <c r="K131" i="3"/>
  <c r="K133" i="3"/>
  <c r="K135" i="3"/>
  <c r="K137" i="3"/>
  <c r="K140" i="3"/>
  <c r="K143" i="3"/>
  <c r="K52" i="3"/>
  <c r="K61" i="3"/>
  <c r="K65" i="3"/>
  <c r="K70" i="3"/>
  <c r="K75" i="3"/>
  <c r="K89" i="3"/>
  <c r="K12" i="3"/>
  <c r="K16" i="3"/>
  <c r="K18" i="3"/>
  <c r="K20" i="3"/>
  <c r="K29" i="3"/>
  <c r="K31" i="3"/>
  <c r="K34" i="3"/>
  <c r="K36" i="3"/>
  <c r="K38" i="3"/>
  <c r="K41" i="3"/>
  <c r="K43" i="3"/>
  <c r="K51" i="3"/>
  <c r="K53" i="3"/>
  <c r="K55" i="3"/>
  <c r="K56" i="3"/>
  <c r="K59" i="3"/>
  <c r="K62" i="3"/>
  <c r="K64" i="3"/>
  <c r="K67" i="3"/>
  <c r="K69" i="3"/>
  <c r="K72" i="3"/>
  <c r="K74" i="3"/>
  <c r="K76" i="3"/>
  <c r="K79" i="3"/>
  <c r="K81" i="3"/>
  <c r="K83" i="3"/>
  <c r="K88" i="3"/>
  <c r="K90" i="3"/>
  <c r="K93" i="3"/>
  <c r="K95" i="3"/>
  <c r="K104" i="3"/>
  <c r="K107" i="3"/>
  <c r="K109" i="3"/>
  <c r="K112" i="3"/>
  <c r="K123" i="3"/>
  <c r="K125" i="3"/>
  <c r="K127" i="3"/>
  <c r="K130" i="3"/>
  <c r="K132" i="3"/>
  <c r="K134" i="3"/>
  <c r="K136" i="3"/>
  <c r="K138" i="3"/>
  <c r="K142" i="3"/>
  <c r="H6" i="13" l="1"/>
  <c r="H169" i="13"/>
  <c r="F224" i="13"/>
  <c r="K224" i="13" s="1"/>
  <c r="J288" i="9"/>
  <c r="K286" i="9" s="1"/>
  <c r="M144" i="9"/>
  <c r="M185" i="9" s="1"/>
  <c r="M249" i="9" s="1"/>
  <c r="M251" i="9" s="1"/>
  <c r="M253" i="9" s="1"/>
  <c r="M284" i="9" s="1"/>
  <c r="B13" i="6"/>
  <c r="B15" i="6" s="1"/>
  <c r="E256" i="3"/>
  <c r="J12" i="3"/>
  <c r="H224" i="13" l="1"/>
  <c r="K288" i="9"/>
  <c r="L286" i="9" s="1"/>
  <c r="L288" i="9" l="1"/>
  <c r="M286" i="9" s="1"/>
  <c r="M288" i="9" s="1"/>
  <c r="N286" i="9" s="1"/>
  <c r="N288" i="9" l="1"/>
  <c r="O286" i="9" s="1"/>
  <c r="O288" i="9" s="1"/>
</calcChain>
</file>

<file path=xl/sharedStrings.xml><?xml version="1.0" encoding="utf-8"?>
<sst xmlns="http://schemas.openxmlformats.org/spreadsheetml/2006/main" count="1368" uniqueCount="648">
  <si>
    <t>Nominal Code</t>
  </si>
  <si>
    <t xml:space="preserve">                                                </t>
  </si>
  <si>
    <t xml:space="preserve">Description </t>
  </si>
  <si>
    <t>COA_SEARCH</t>
  </si>
  <si>
    <t>Capitation/Non Pay Budget</t>
  </si>
  <si>
    <t>DEIS Grant</t>
  </si>
  <si>
    <t>Early Start Programme Materials/Equipment/Parental Involvement Grant Income</t>
  </si>
  <si>
    <t xml:space="preserve">Early Start Programme Capitation </t>
  </si>
  <si>
    <t>Non Teachers Pay Budget</t>
  </si>
  <si>
    <t>Ancillary/School Support Services Grant</t>
  </si>
  <si>
    <t>Secretarial Grant</t>
  </si>
  <si>
    <t>Caretaker Grant</t>
  </si>
  <si>
    <t>Special Education Equipment Grant</t>
  </si>
  <si>
    <t>Book Grant Income</t>
  </si>
  <si>
    <t xml:space="preserve">School Library Books Capital Grant </t>
  </si>
  <si>
    <t>Special Subject Grant</t>
  </si>
  <si>
    <t>Irish and Bilingual School Grant</t>
  </si>
  <si>
    <t>JCSP Grant</t>
  </si>
  <si>
    <t>Transition Year Grant</t>
  </si>
  <si>
    <t>Leaving Certificate Applied Grant</t>
  </si>
  <si>
    <t>Grant for Traveller Students</t>
  </si>
  <si>
    <t>ICT Grant Non Capital</t>
  </si>
  <si>
    <t>Supervision and Substitution Grant</t>
  </si>
  <si>
    <t>Physics/Chemistry Grant</t>
  </si>
  <si>
    <t>State Exam Income</t>
  </si>
  <si>
    <t>School Excellence Fund Income</t>
  </si>
  <si>
    <t>Sports Complex Grant</t>
  </si>
  <si>
    <t>Minor Works Grant-Non Capital</t>
  </si>
  <si>
    <t>Temporary Accommodation Grant Income</t>
  </si>
  <si>
    <t xml:space="preserve">COVID Minor Works Grant           </t>
  </si>
  <si>
    <t>COVID Minor Works Grant-Non Capital</t>
  </si>
  <si>
    <t>Once-Off Cost of Living Grant</t>
  </si>
  <si>
    <t xml:space="preserve">Other Non Capital DE Grant Income                           </t>
  </si>
  <si>
    <t>Other Non Capital DES Grants Income</t>
  </si>
  <si>
    <t>Standardised Testing Grant</t>
  </si>
  <si>
    <t xml:space="preserve">Summer Provision Grant                         </t>
  </si>
  <si>
    <t>Bus Escort Grant</t>
  </si>
  <si>
    <t>Department of Children and Youth Affairs Income</t>
  </si>
  <si>
    <t>Other State Income</t>
  </si>
  <si>
    <t>DEASP School Meals Grant</t>
  </si>
  <si>
    <t>Erasmus Income</t>
  </si>
  <si>
    <t>HSE Funding</t>
  </si>
  <si>
    <t>Other State Funding</t>
  </si>
  <si>
    <t>Education Fees (Fee paying schools)</t>
  </si>
  <si>
    <t>School Generated Income</t>
  </si>
  <si>
    <t>Transition Year Income</t>
  </si>
  <si>
    <t>Book Rental Scheme Income</t>
  </si>
  <si>
    <t>Classroom Books Income</t>
  </si>
  <si>
    <t>Hire of Facilities Rental Income</t>
  </si>
  <si>
    <t>Locker Income</t>
  </si>
  <si>
    <t>Journals and Year Book Income</t>
  </si>
  <si>
    <t xml:space="preserve">Student Photocopying Income </t>
  </si>
  <si>
    <t>School Administration Charges</t>
  </si>
  <si>
    <t>Practical Subjects Income</t>
  </si>
  <si>
    <t>Adult Education Income</t>
  </si>
  <si>
    <t>Canteen Income</t>
  </si>
  <si>
    <t>Tuck Shop Income</t>
  </si>
  <si>
    <t>Uniforms Income</t>
  </si>
  <si>
    <t>Religion/Ethos Income</t>
  </si>
  <si>
    <t>Career Guidance Income</t>
  </si>
  <si>
    <t>After School Study/Club Income</t>
  </si>
  <si>
    <t>Mock Exam Income</t>
  </si>
  <si>
    <t>Games Income</t>
  </si>
  <si>
    <t>Bus Income</t>
  </si>
  <si>
    <t>School Musical/Drama Income</t>
  </si>
  <si>
    <t>School Tours Income</t>
  </si>
  <si>
    <t>School Swimming Income</t>
  </si>
  <si>
    <t>Student Insurance Income</t>
  </si>
  <si>
    <t>Pre-School Income</t>
  </si>
  <si>
    <t>Summer Camps Income</t>
  </si>
  <si>
    <t>Reimbursable Income</t>
  </si>
  <si>
    <t>Other School Generated Income</t>
  </si>
  <si>
    <t>School Arts and Crafts Income</t>
  </si>
  <si>
    <t xml:space="preserve">School Dance Income                                                                </t>
  </si>
  <si>
    <t>School Irish Dance Income</t>
  </si>
  <si>
    <t>Restricted School Fundraising (Non Capital)</t>
  </si>
  <si>
    <t>Unrestricted School Fundraising  (Non Capital)</t>
  </si>
  <si>
    <t>Discounts Given</t>
  </si>
  <si>
    <t>Voluntary Contributions</t>
  </si>
  <si>
    <t>Other Income</t>
  </si>
  <si>
    <t>Income from Parents Association</t>
  </si>
  <si>
    <t>Insurance Claim Income</t>
  </si>
  <si>
    <t>Bank Interest Received</t>
  </si>
  <si>
    <t>Designated Income (Non Capital)</t>
  </si>
  <si>
    <t>Restricted External Fundraising  (Non Capital)</t>
  </si>
  <si>
    <t>Unrestricted External Fundraising  (Non Capital)</t>
  </si>
  <si>
    <t>Substitute Teachers Expense</t>
  </si>
  <si>
    <t>Privately Paid Teachers Expense</t>
  </si>
  <si>
    <t>Chaplain Salaries Expense</t>
  </si>
  <si>
    <t>Supervision and Substitution Salaries Expense</t>
  </si>
  <si>
    <t>State Exam Salaries Expense</t>
  </si>
  <si>
    <t>Adult Education Salaries Expense</t>
  </si>
  <si>
    <t>Sport Coach Salaries Expense</t>
  </si>
  <si>
    <t>Canteen Salaries Expense</t>
  </si>
  <si>
    <t>After School Study/Club Salaries Expense</t>
  </si>
  <si>
    <t>Summer Camps Salaries Expense</t>
  </si>
  <si>
    <t>Bus Escort Salary Expense</t>
  </si>
  <si>
    <t>Other Educational Salaries Expense</t>
  </si>
  <si>
    <t>HSE Funded Salaries Expense</t>
  </si>
  <si>
    <t>Teaching Aids Expense</t>
  </si>
  <si>
    <t>Education Other Expenditure</t>
  </si>
  <si>
    <t>Early Start Programme Materials/Equipment/Parental Involvement Expenses</t>
  </si>
  <si>
    <t>Student Photocopying Expenses</t>
  </si>
  <si>
    <t>Religion/Ethos Expense</t>
  </si>
  <si>
    <t>Art Expense</t>
  </si>
  <si>
    <t>Home Economics Expense</t>
  </si>
  <si>
    <t>Science Expense</t>
  </si>
  <si>
    <t xml:space="preserve"> ICT Grant Non - Capital Expense                   </t>
  </si>
  <si>
    <t>Non Capital Computers / ICT Expense</t>
  </si>
  <si>
    <t>Computer Maintenance &amp; Support Expense</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</si>
  <si>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</si>
  <si>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</si>
  <si>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</si>
  <si>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</si>
  <si>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</si>
  <si>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</si>
  <si>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</si>
  <si>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</si>
  <si>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</si>
  <si>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</si>
  <si>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Student Wellbeing Expense</t>
  </si>
  <si>
    <t xml:space="preserve">Library Non Grant Funded Expense                                                                                                           </t>
  </si>
  <si>
    <t>Library Expense</t>
  </si>
  <si>
    <t>School Library Books Capital Grant Expense</t>
  </si>
  <si>
    <t>Physical Education Expense</t>
  </si>
  <si>
    <t>Games (excl. travel) Expense</t>
  </si>
  <si>
    <t>Travel Games Expense</t>
  </si>
  <si>
    <t>Bus Hire Expense</t>
  </si>
  <si>
    <t>School Tours Expense</t>
  </si>
  <si>
    <t>School Musical/Drama Expense</t>
  </si>
  <si>
    <t>Book Grant Expense</t>
  </si>
  <si>
    <t>Book Rental Scheme Expense</t>
  </si>
  <si>
    <t>Classroom Book Expense</t>
  </si>
  <si>
    <t>Mock Examinations Expense</t>
  </si>
  <si>
    <t>School Yearbook/Journal Expense</t>
  </si>
  <si>
    <t>Trophies and Prizes Expense</t>
  </si>
  <si>
    <t>Uniform Expense</t>
  </si>
  <si>
    <t>Home School Liaison Expense</t>
  </si>
  <si>
    <t>School Excellence Fund Expense</t>
  </si>
  <si>
    <t>Student Council Expense</t>
  </si>
  <si>
    <t>Other Summer Camps Expense</t>
  </si>
  <si>
    <t>Other Summer Provision Expense</t>
  </si>
  <si>
    <t>Other Educational Expense</t>
  </si>
  <si>
    <t>Department of Children and Youth Affairs Activities Expense</t>
  </si>
  <si>
    <t xml:space="preserve">DSP School Meals Food Costs                       </t>
  </si>
  <si>
    <t>DEASP Grants - School Meals Grant Expense</t>
  </si>
  <si>
    <t>Erasmus Expense</t>
  </si>
  <si>
    <t xml:space="preserve">Other Non Capital DE Grants Expense                       </t>
  </si>
  <si>
    <t>Other Non Capital DES Grants Expense</t>
  </si>
  <si>
    <t>Other Canteen Expense</t>
  </si>
  <si>
    <t>Student Insurance Expense</t>
  </si>
  <si>
    <t>Standardised Testing Expense</t>
  </si>
  <si>
    <t>Designated Expenditure (Non Capital)</t>
  </si>
  <si>
    <t>Special Educational Equipment (Non Capital) Expense</t>
  </si>
  <si>
    <t xml:space="preserve">School Dance Expense                                               </t>
  </si>
  <si>
    <t>School Irish Dance Expense</t>
  </si>
  <si>
    <t>School Swimming Expense</t>
  </si>
  <si>
    <t>Restricted School Fundraising Expenses  (Non Capital)</t>
  </si>
  <si>
    <t>Restricted External Fundraising Expenses  (Non Capital)</t>
  </si>
  <si>
    <t>Unrestricted External Fundraising Expenses (Non Capital)</t>
  </si>
  <si>
    <t>Unrestricted School Fundraising Expenses (Non Capital)</t>
  </si>
  <si>
    <t>School Arts and Crafts Expense</t>
  </si>
  <si>
    <t>Other HSE Expense</t>
  </si>
  <si>
    <t>Pre-School Expense</t>
  </si>
  <si>
    <t>Caretaker Wages Expense</t>
  </si>
  <si>
    <t>Repairs, Maintenance &amp; Establishment</t>
  </si>
  <si>
    <t>Caretaker Pension Expense</t>
  </si>
  <si>
    <t>Cleaners Wages Expense</t>
  </si>
  <si>
    <t>Cleaners' Pension Expense</t>
  </si>
  <si>
    <t>Contract Cleaners Expense</t>
  </si>
  <si>
    <t>Cleaning Materials Expense</t>
  </si>
  <si>
    <t>Other Cleaning and Sanitation Expense</t>
  </si>
  <si>
    <t>Repairs to Buildings and Grounds Expense</t>
  </si>
  <si>
    <t>Minor Works Grant (Non Capital) Expense</t>
  </si>
  <si>
    <t xml:space="preserve">COVID Minor Works Grant Expense    </t>
  </si>
  <si>
    <t>COVID Minor Works Grant (Non Capital) Expense</t>
  </si>
  <si>
    <t>Repairs to Furniture, Fittings and Equipment Expense</t>
  </si>
  <si>
    <t xml:space="preserve">Routine Security Expense                                                        </t>
  </si>
  <si>
    <t xml:space="preserve">General Insurance Expense                                                   </t>
  </si>
  <si>
    <t>Insurance Expense</t>
  </si>
  <si>
    <t>Heating Expense</t>
  </si>
  <si>
    <t>Light and Power Expense</t>
  </si>
  <si>
    <t>Rent of Temporary Accommodation Expense</t>
  </si>
  <si>
    <t>Other Rental Costs Expense</t>
  </si>
  <si>
    <t>Rent of DE Funded Sports Hall Expenses (C&amp;C only)</t>
  </si>
  <si>
    <t xml:space="preserve">Refuse Expense                          </t>
  </si>
  <si>
    <t>Water Rates and Refuse Expense</t>
  </si>
  <si>
    <t>Water Rates Expense</t>
  </si>
  <si>
    <t>Licence Fee to Patron/Trustee Expense</t>
  </si>
  <si>
    <t>Other Repairs and Maintenance Expense</t>
  </si>
  <si>
    <t>Clerical Officers/Secretarial Wages Expense</t>
  </si>
  <si>
    <t>Administration</t>
  </si>
  <si>
    <t>Clerical Officers/Secretarial Pension Expense</t>
  </si>
  <si>
    <t>Recruitment Expense</t>
  </si>
  <si>
    <t>Advertising / Public Relations Expense</t>
  </si>
  <si>
    <t>Postage Expense</t>
  </si>
  <si>
    <t>Telephone Expense / SMS Text</t>
  </si>
  <si>
    <t>Printing and Stationery Expense</t>
  </si>
  <si>
    <t>Office Equipment (Non Capital) Expense</t>
  </si>
  <si>
    <t xml:space="preserve">Non-ICT Grant Funded Office Computers Expense        </t>
  </si>
  <si>
    <t>Computer Equipment (Non Capital) Expense</t>
  </si>
  <si>
    <t>Accounting / Auditing Expense</t>
  </si>
  <si>
    <t>Other Professional Fees Expense</t>
  </si>
  <si>
    <t>Travel and Subsistence Expense</t>
  </si>
  <si>
    <t>Principals Expenses</t>
  </si>
  <si>
    <t>Board of Management Expense</t>
  </si>
  <si>
    <t>Annual Subscriptions Expense</t>
  </si>
  <si>
    <t>InSchool Administration System Expense</t>
  </si>
  <si>
    <t>Accounting Software / Payroll Software Expense</t>
  </si>
  <si>
    <t>Donations to Charity</t>
  </si>
  <si>
    <t>Medical and First Aid Expense</t>
  </si>
  <si>
    <t>Staff Room Expenses</t>
  </si>
  <si>
    <t>Hospitality Expense</t>
  </si>
  <si>
    <t>Tuck Shop Expense</t>
  </si>
  <si>
    <t xml:space="preserve">Sports Complex DE Grant Transfer                                                     </t>
  </si>
  <si>
    <t>Other Administration Expenses</t>
  </si>
  <si>
    <t>Leasing Expenses</t>
  </si>
  <si>
    <t>Loan Charges Expense</t>
  </si>
  <si>
    <t>Bank Interest Expense</t>
  </si>
  <si>
    <t>Bank Charges Expense</t>
  </si>
  <si>
    <t>Pensioners Payroll Expense</t>
  </si>
  <si>
    <t>Reimbursable Expenses</t>
  </si>
  <si>
    <t>Discounts Received</t>
  </si>
  <si>
    <t>Income &amp; Expenditure Budget</t>
  </si>
  <si>
    <t>Notes</t>
  </si>
  <si>
    <t>Department of Education Income</t>
  </si>
  <si>
    <t>Total Department of Education Income</t>
  </si>
  <si>
    <t>Amount €</t>
  </si>
  <si>
    <t>Total Other State Income</t>
  </si>
  <si>
    <t>Total School Generated Income</t>
  </si>
  <si>
    <t xml:space="preserve">Other Income </t>
  </si>
  <si>
    <t>Total Other Income</t>
  </si>
  <si>
    <t>TOTAL INCOME</t>
  </si>
  <si>
    <t>Education Salaries</t>
  </si>
  <si>
    <t>EXPENDITURE</t>
  </si>
  <si>
    <t>Total Education Salaries</t>
  </si>
  <si>
    <t>Total Repairs, Maintenance &amp; Establishment</t>
  </si>
  <si>
    <t>Total Administration</t>
  </si>
  <si>
    <t xml:space="preserve">Financial </t>
  </si>
  <si>
    <t xml:space="preserve">Total Financial </t>
  </si>
  <si>
    <t>Contingency Spend 5%</t>
  </si>
  <si>
    <t>TOTAL EXPENDITURE</t>
  </si>
  <si>
    <t>SURPLUS/(DEFICIT)</t>
  </si>
  <si>
    <t>Budget Grant Calculation sheet</t>
  </si>
  <si>
    <t xml:space="preserve">School Name: </t>
  </si>
  <si>
    <t>Roll No.:</t>
  </si>
  <si>
    <t>Sector:</t>
  </si>
  <si>
    <t>Budget Year:</t>
  </si>
  <si>
    <t xml:space="preserve">Free Schoolbook Grant </t>
  </si>
  <si>
    <t xml:space="preserve">Free Schoolbook Admin Grant  </t>
  </si>
  <si>
    <t>Enter amount based on what was received in previous year</t>
  </si>
  <si>
    <t>Provide for unspent grant balance here, if plan is to spend it in this year</t>
  </si>
  <si>
    <t>Free Schoolbook Grant Expense </t>
  </si>
  <si>
    <t>Classroom Books/Resources Income</t>
  </si>
  <si>
    <t>Monies collected by teachers from students for classroom books/resources. Money out accounted for in code 4741</t>
  </si>
  <si>
    <t>Estimated income generated from a school ran canteen. If a canteen is outsourced the rental income should be posted to code 3350</t>
  </si>
  <si>
    <t>Expenditure must match income in code 3295</t>
  </si>
  <si>
    <t>Expenditure must match income in code 3260</t>
  </si>
  <si>
    <t>Expenditure must match income in code 3495</t>
  </si>
  <si>
    <t>Expenditure must match income in code 3335</t>
  </si>
  <si>
    <t>Expenditure must match income in code 3151</t>
  </si>
  <si>
    <t>Expenditure must match income in code 3150</t>
  </si>
  <si>
    <t>Expenditure must match income in code 3155</t>
  </si>
  <si>
    <t>Expenditure must match income in code 3200 &amp; income in code 3310</t>
  </si>
  <si>
    <t>Expenditure must match income in code 3210</t>
  </si>
  <si>
    <t>Expenditure must match income in code 3230</t>
  </si>
  <si>
    <t>Expenditure must match income in code 3294</t>
  </si>
  <si>
    <t>Expenditure must match income in code 3240</t>
  </si>
  <si>
    <t>Expenditure must match income in code 3255</t>
  </si>
  <si>
    <t>Expenditure must match income in code 3296</t>
  </si>
  <si>
    <t>Expenditure must match income in code 3297</t>
  </si>
  <si>
    <t>Expenditure must match income in code 3851</t>
  </si>
  <si>
    <t>Expenditure must match income in code 3852</t>
  </si>
  <si>
    <t>Expenditure must match income in code 3140</t>
  </si>
  <si>
    <t>Expenditure must match income in code 3574</t>
  </si>
  <si>
    <t>Expenditure must match income in code 3575</t>
  </si>
  <si>
    <t>Expenditure must match income in code 3853</t>
  </si>
  <si>
    <t>Gross wage plus employers PRSI</t>
  </si>
  <si>
    <t>Expenditure must match income in code 3576</t>
  </si>
  <si>
    <t>Gross wages plus employers PRSI</t>
  </si>
  <si>
    <t>Expenditure must match income in code 3270</t>
  </si>
  <si>
    <t>C&amp;C school only - payments to retired sanctioned support staff</t>
  </si>
  <si>
    <t>Expenditure must match income in code 3550</t>
  </si>
  <si>
    <t>Other State Funding Expense</t>
  </si>
  <si>
    <t>Expenditure must match income in code 3299</t>
  </si>
  <si>
    <t>Classroom Books/Resources Expense</t>
  </si>
  <si>
    <t>Bus Hire for Games Income</t>
  </si>
  <si>
    <t>Bus Hire for Games Expense</t>
  </si>
  <si>
    <t>Bus Hire Other Income</t>
  </si>
  <si>
    <t>Bus Hire Other Expense</t>
  </si>
  <si>
    <t>Free Schoolbook Admin Salaries Expense</t>
  </si>
  <si>
    <t>Expenditure must match income in code 3152</t>
  </si>
  <si>
    <t>Estimate Opening Bank Positions</t>
  </si>
  <si>
    <t>Cash at Bank</t>
  </si>
  <si>
    <t>€</t>
  </si>
  <si>
    <t xml:space="preserve">Current Account </t>
  </si>
  <si>
    <t>Deposit Account</t>
  </si>
  <si>
    <t>Other Accounts</t>
  </si>
  <si>
    <t>Add-amounts owing to the School</t>
  </si>
  <si>
    <t>Debtors</t>
  </si>
  <si>
    <t>Grants due for previous year</t>
  </si>
  <si>
    <t>Other</t>
  </si>
  <si>
    <t xml:space="preserve">Less-amounts owed by the School </t>
  </si>
  <si>
    <t>Creditors</t>
  </si>
  <si>
    <t>Accruals</t>
  </si>
  <si>
    <t>Projected Balance 1st September 2024</t>
  </si>
  <si>
    <t>Estimated Bank CashFlow</t>
  </si>
  <si>
    <t>Balance available for spending 1st September 2023</t>
  </si>
  <si>
    <t>Total School Income for Year</t>
  </si>
  <si>
    <t>Total School Expenditure</t>
  </si>
  <si>
    <t>Projected Balance for 31st August 2024</t>
  </si>
  <si>
    <t>Capital Budget</t>
  </si>
  <si>
    <t>Project description</t>
  </si>
  <si>
    <t>Income</t>
  </si>
  <si>
    <t>COA code</t>
  </si>
  <si>
    <t>Budget</t>
  </si>
  <si>
    <t>Department grants</t>
  </si>
  <si>
    <t>Fundraising Income</t>
  </si>
  <si>
    <t>Trustees/Patron contribution</t>
  </si>
  <si>
    <t>Parents Funding</t>
  </si>
  <si>
    <t>Past Pupils Union contribution</t>
  </si>
  <si>
    <t>Donations</t>
  </si>
  <si>
    <t>Restricted /Designated Funds</t>
  </si>
  <si>
    <t>Other (sports grant, lottery etc.)</t>
  </si>
  <si>
    <t>Total</t>
  </si>
  <si>
    <t>Expenditure</t>
  </si>
  <si>
    <t>Professional Fees</t>
  </si>
  <si>
    <t>Building Contractor bills</t>
  </si>
  <si>
    <t>RCT/VAT payments</t>
  </si>
  <si>
    <t>Furniture and Fittings</t>
  </si>
  <si>
    <t>ICT (including wifi)</t>
  </si>
  <si>
    <t>Insurance</t>
  </si>
  <si>
    <t xml:space="preserve">Building Bond </t>
  </si>
  <si>
    <t>Retention payment</t>
  </si>
  <si>
    <t xml:space="preserve">Other </t>
  </si>
  <si>
    <t>Surplus/Deficit</t>
  </si>
  <si>
    <t>THIS TEMPLATE MAY BE USED TO TRACK OTHER CAPITAL GRANTS SUCH AS ICT</t>
  </si>
  <si>
    <t>Enter name of specific project (if appropriate)</t>
  </si>
  <si>
    <t>Monthly Cashflow Projection</t>
  </si>
  <si>
    <t>Total €</t>
  </si>
  <si>
    <t>Sept</t>
  </si>
  <si>
    <t>Oct</t>
  </si>
  <si>
    <t>Nov</t>
  </si>
  <si>
    <t>Dec</t>
  </si>
  <si>
    <t>Jan</t>
  </si>
  <si>
    <t>Feb</t>
  </si>
  <si>
    <t>Mar</t>
  </si>
  <si>
    <t>Apr</t>
  </si>
  <si>
    <t>May</t>
  </si>
  <si>
    <t>June</t>
  </si>
  <si>
    <t>July</t>
  </si>
  <si>
    <t xml:space="preserve">Aug </t>
  </si>
  <si>
    <t>Month Opening Bank Balance</t>
  </si>
  <si>
    <t>Month Closing Bank Balance</t>
  </si>
  <si>
    <t>Enter Estimated bank balance at 01/09/24</t>
  </si>
  <si>
    <t>Figures in Column C 'Total €' are picked up from the Income &amp; Expenditure Sheet</t>
  </si>
  <si>
    <t>Budget Import Sheet</t>
  </si>
  <si>
    <t>Projected Enrolment – Leaving Certificate Applied</t>
  </si>
  <si>
    <t>Projected Enrolment – Junior Certificate Schools Programme (Year 1 only)</t>
  </si>
  <si>
    <t xml:space="preserve">         </t>
  </si>
  <si>
    <t>Number of teachers opted out for supervision and substitution:</t>
  </si>
  <si>
    <t>Pre 01/01/2011</t>
  </si>
  <si>
    <t>Post 31/12/2010</t>
  </si>
  <si>
    <t>Budget Preparation Information</t>
  </si>
  <si>
    <t xml:space="preserve">  2. Teacher Information for </t>
  </si>
  <si>
    <t>STEPS FOR COMPLETING THE BUDGET TEMPLATE</t>
  </si>
  <si>
    <t>PLEASE NOTE: The excel sheets in this workbook are linked by formulae. Cells in grey should not be typed into.</t>
  </si>
  <si>
    <t xml:space="preserve">Projected Enrolment – Transition Year
</t>
  </si>
  <si>
    <t xml:space="preserve">Projected Enrolment - Traveller Pupils
  </t>
  </si>
  <si>
    <t xml:space="preserve">Projected Enrolment – PLC Pupils
</t>
  </si>
  <si>
    <r>
      <t>Projected Pupils taking Physics and/or Chemistry in 5</t>
    </r>
    <r>
      <rPr>
        <vertAlign val="superscript"/>
        <sz val="12"/>
        <color rgb="FF000000"/>
        <rFont val="Calibri"/>
        <family val="2"/>
        <scheme val="minor"/>
      </rPr>
      <t>th</t>
    </r>
    <r>
      <rPr>
        <sz val="12"/>
        <color rgb="FF000000"/>
        <rFont val="Calibri"/>
        <family val="2"/>
        <scheme val="minor"/>
      </rPr>
      <t xml:space="preserve"> &amp; 6</t>
    </r>
    <r>
      <rPr>
        <vertAlign val="superscript"/>
        <sz val="12"/>
        <color rgb="FF000000"/>
        <rFont val="Calibri"/>
        <family val="2"/>
        <scheme val="minor"/>
      </rPr>
      <t>th</t>
    </r>
    <r>
      <rPr>
        <sz val="12"/>
        <color rgb="FF000000"/>
        <rFont val="Calibri"/>
        <family val="2"/>
        <scheme val="minor"/>
      </rPr>
      <t xml:space="preserve"> year</t>
    </r>
  </si>
  <si>
    <t>Projected Enrolment - Special Needs Pupils (Approved Special Class required in respect of pupils psychologically assessed as having a mild or moderate learning disability only)</t>
  </si>
  <si>
    <t>·       Current list of employees paid directly on the school payroll</t>
  </si>
  <si>
    <t>01st September 2024</t>
  </si>
  <si>
    <t xml:space="preserve">Total Projected Pupils Enrolment numbers </t>
  </si>
  <si>
    <t>1. Projected Pupil Enrolment at:</t>
  </si>
  <si>
    <t>2024/2025</t>
  </si>
  <si>
    <t>Roll Number:</t>
  </si>
  <si>
    <t>Enter School Details Below:</t>
  </si>
  <si>
    <t>Name of School:</t>
  </si>
  <si>
    <t>School Type:</t>
  </si>
  <si>
    <t>Applies to schools with the Early Start pre-school programme</t>
  </si>
  <si>
    <t>Grant calculated based on formula</t>
  </si>
  <si>
    <t>If applicable provide for grant requested for equipment for a spcific pupil e.g. assitive technology grant, special table/chair for pupil with special needs</t>
  </si>
  <si>
    <t>Only applies to school's in school excllence programme</t>
  </si>
  <si>
    <t>Only applies to community &amp; comprehensive schools in receipt of a sports complex grant</t>
  </si>
  <si>
    <t>Only applies to school in receipt of a temporary accommodation grant for prefab/temporary accommodation</t>
  </si>
  <si>
    <t xml:space="preserve">Do not provide for cost of living grant as this was only paid in 2023 &amp; 2024 due to cost of living crisis </t>
  </si>
  <si>
    <t>Applies to primary school only</t>
  </si>
  <si>
    <t>Applies to school's that intend to run the summer provision programme. Base grant amount of what was receive in prior year</t>
  </si>
  <si>
    <t>If applicable, enter grant amount based on previous year if it is a recurring grant</t>
  </si>
  <si>
    <t>Enter budget amount: based on TY charge for the year times estimated number of TY pupils</t>
  </si>
  <si>
    <t>Enter budget amount: based on book rental scheme charge for the year times estimated number of pupils</t>
  </si>
  <si>
    <t>Estimate based on previous year income for rental of school facilities. Include income received from a canteen provider</t>
  </si>
  <si>
    <t>Enter budget amount: based on locker charge for the year times estimated number of pupils</t>
  </si>
  <si>
    <t>Enter budget amount: based on journals charge for the year times estimated number of pupils</t>
  </si>
  <si>
    <t>Enter budget amount: based on student photocopying charge for the year times estimated number of pupils</t>
  </si>
  <si>
    <t>Enter budget amount: based on school administration charge for the year times estimated number of pupils</t>
  </si>
  <si>
    <t>Enter budget amount: based on estimated income collected for woodwork, metalwork, home economics from students</t>
  </si>
  <si>
    <t xml:space="preserve">If the school runs an adult education programme, enter the esimtated income </t>
  </si>
  <si>
    <t>Estimate income collected based on prior year</t>
  </si>
  <si>
    <t>Enter budget amount: based on Mock Exam charge times estimated number of pupils sitting exams</t>
  </si>
  <si>
    <t>Estimate income collected based on prior year. Corresponding expense code is 4671</t>
  </si>
  <si>
    <t>Estimate income collected based on prior year. Corresponding expense code is 4690</t>
  </si>
  <si>
    <t xml:space="preserve">Estimate income generated from a school musical/drama </t>
  </si>
  <si>
    <t>Estimate income collected based on prior year (this should not include income for a foreign school tour)</t>
  </si>
  <si>
    <t>Enter budget amount: based on student insurance charge for the year times estimated number of pupils</t>
  </si>
  <si>
    <t>If applicable, pre-school income only</t>
  </si>
  <si>
    <t>Estimate based on prior year, if school runs a summer camp (primarily applies to Primary schools)</t>
  </si>
  <si>
    <t>Estimate income collected based on prior year (primarily applies to Primary schools)</t>
  </si>
  <si>
    <t xml:space="preserve">Estimate based on previous year   </t>
  </si>
  <si>
    <t>Enter budget amount for planned unrestricted school fundraising for non capital purposes</t>
  </si>
  <si>
    <t>Enter budget amount for planned restricted school fundraising for non capital purposes</t>
  </si>
  <si>
    <t>If applicable and amount is known of insurance claim</t>
  </si>
  <si>
    <t>Estimate based on prior year</t>
  </si>
  <si>
    <t>Enter budget amount for planned restricted external fundraising for non capital purposes</t>
  </si>
  <si>
    <t>Enter budget amount for planned unrestricted external fundraising for non capital purposes</t>
  </si>
  <si>
    <t>Estimate amount based on gross wages plus ER PRSI where the board privately pays sub teachers</t>
  </si>
  <si>
    <t>Estimate amount based on gross wages plus ER PRSI where the board privately pays teachers</t>
  </si>
  <si>
    <t xml:space="preserve">Estimate amount based on gross wages plus ER PRSI </t>
  </si>
  <si>
    <t>Estimate amount based on previous year excluding once off purchases. Example of expenses under this heading is posters, diagrams or maps for the classroom wall, educational videos, puzzles, special tools that teachers use to enhance learning and teaching.</t>
  </si>
  <si>
    <t>Expenditure must match income in code 3021</t>
  </si>
  <si>
    <t>Estimate based on previous year</t>
  </si>
  <si>
    <t>Estimate based on previous year. Expense not covered under the ICT grant for e.g. maintenance and support contract, website costs</t>
  </si>
  <si>
    <t>Estimate based on previous year. Other subject includes expenses incurred by Maths, Irish, History, Geography etc.</t>
  </si>
  <si>
    <t>Estimate based on previous year. Example of expenses under this heading is items purchased by the SEN department, literacy aids, fine and gross motor skills aids</t>
  </si>
  <si>
    <t>Estimate based on previous year. Example of expenses under this heading are referee payments, sports membership/affiliation fees.</t>
  </si>
  <si>
    <t>Estimate based on previous year expense. Corresponding income code is 3510</t>
  </si>
  <si>
    <t>Estimate based on previous year expense. Corresponding income code is 3511</t>
  </si>
  <si>
    <t>Matched to grant receipt in 3292 - Primary schools only</t>
  </si>
  <si>
    <t>Estimate based on previous year - primarily used by primary schools</t>
  </si>
  <si>
    <t>Expenditure must match income in code 3275</t>
  </si>
  <si>
    <t>Expenditure must match income in code 3277</t>
  </si>
  <si>
    <t>Applies to Community &amp; Comprehensive school's only, in receipt of Sports Hall Rental Grant as part of Non Pay Grant</t>
  </si>
  <si>
    <t>Estimate based on previous year. Example of expenses under this heading are, small office printer, shredder, laminator etc (&lt; agreed capital materiality level)</t>
  </si>
  <si>
    <t>Estimate based on previous year. Examples of expenses under this heading are, ink cartidges, keyboard, mouse, external hard drive (&lt; agreed capital materiality level)</t>
  </si>
  <si>
    <t>Estimate based on previous year. Example of expenses under this heading are VS Ware, Compass, Capterra, MIS</t>
  </si>
  <si>
    <t xml:space="preserve">Estimate based on previous year. Example of expenses under this heading are Management body subscriptions, TV license etc </t>
  </si>
  <si>
    <t>Estimate based on previous year. Example catering expense for open night.</t>
  </si>
  <si>
    <t>Estimate based on previous year - photocopier leasing charge.</t>
  </si>
  <si>
    <t>School's are not premitted to have a deficit</t>
  </si>
  <si>
    <t>Do not provide for ICT grant, unless balance unspent brought forward</t>
  </si>
  <si>
    <t>Education Fee charge by Private Fee paying school only</t>
  </si>
  <si>
    <t xml:space="preserve">Introduction </t>
  </si>
  <si>
    <t>Guidelines for using the budget template</t>
  </si>
  <si>
    <t xml:space="preserve">There are a number of steps involved in completing the budget template.  </t>
  </si>
  <si>
    <t xml:space="preserve"> </t>
  </si>
  <si>
    <t xml:space="preserve">1. Open sheet 1 - First complete the ‘School Budget Preparation Information’ sheet </t>
  </si>
  <si>
    <t xml:space="preserve">2. Open sheet 2 - Budget Grant Calculation  </t>
  </si>
  <si>
    <t>3. Open sheet 3 - Income and Expenditure Budget</t>
  </si>
  <si>
    <t>(b)    Enter the remainder of the figures on the budget template based on current information, previous experience and plans for next year.</t>
  </si>
  <si>
    <t xml:space="preserve">4. Open sheet 4 - Opening Bank Position  </t>
  </si>
  <si>
    <t xml:space="preserve">5. Open sheet 5 - Estimated Bank Cashflow  </t>
  </si>
  <si>
    <t>6. Open Sheet 6 - Capital Budget</t>
  </si>
  <si>
    <t>If your school plans to undertake any capital works in the coming year it is important to complete this sheet.</t>
  </si>
  <si>
    <t>7. Open sheet 7 – Monthly Cashflow</t>
  </si>
  <si>
    <t>Address of School:</t>
  </si>
  <si>
    <t>School Address:</t>
  </si>
  <si>
    <t>Enter the school name, address and roll number where indicate (this will filter through to the rest of the worksheets).</t>
  </si>
  <si>
    <t>Using the information from the 'School Budget Preparation Information' sheet, fill in your schools estimated pupil etc for September 2024 in the spaces indicated, this will calculate schools grants from the Department of Education.</t>
  </si>
  <si>
    <t>(a)    The Grant figures are linked to this spreadsheet and will link automatically from sheet 2. 'Budget Grant Calculation' worksheet.</t>
  </si>
  <si>
    <t>The summary cash flow sheet is linked to the other spreadsheets and calculates automatically what the balance should be at the 31st August 2025.</t>
  </si>
  <si>
    <t xml:space="preserve">8. Sheet 8 - Budget Import </t>
  </si>
  <si>
    <t xml:space="preserve">This sheet contains instructions on importing the budget into the accounts system. The budget must only be entered/imported to the accounts system after the current year end 31.08.2024 has been run. </t>
  </si>
  <si>
    <t>9. The draft budget must then be reviewed by the Finance Sub Committee and then taken to the board for final approval.</t>
  </si>
  <si>
    <t>How to password protect your Budget workbook</t>
  </si>
  <si>
    <r>
      <t xml:space="preserve">The excel </t>
    </r>
    <r>
      <rPr>
        <b/>
        <sz val="12"/>
        <color rgb="FF000000"/>
        <rFont val="Calibri"/>
        <family val="2"/>
        <scheme val="minor"/>
      </rPr>
      <t xml:space="preserve">sheets are linked </t>
    </r>
    <r>
      <rPr>
        <sz val="12"/>
        <color rgb="FF000000"/>
        <rFont val="Calibri"/>
        <family val="2"/>
        <scheme val="minor"/>
      </rPr>
      <t xml:space="preserve">and the steps listed below will maximize its benefits. </t>
    </r>
  </si>
  <si>
    <r>
      <t xml:space="preserve">(c)    Budget Review </t>
    </r>
    <r>
      <rPr>
        <b/>
        <sz val="12"/>
        <color rgb="FF000000"/>
        <rFont val="Calibri"/>
        <family val="2"/>
        <scheme val="minor"/>
      </rPr>
      <t xml:space="preserve">- </t>
    </r>
    <r>
      <rPr>
        <sz val="12"/>
        <color rgb="FF000000"/>
        <rFont val="Calibri"/>
        <family val="2"/>
        <scheme val="minor"/>
      </rPr>
      <t>Each Income and Expense heading is then reviewed and amended taking into account inflation, wage increases, changes in school policies, etc.</t>
    </r>
    <r>
      <rPr>
        <b/>
        <sz val="12"/>
        <color rgb="FF000000"/>
        <rFont val="Calibri"/>
        <family val="2"/>
        <scheme val="minor"/>
      </rPr>
      <t xml:space="preserve"> </t>
    </r>
  </si>
  <si>
    <r>
      <t>Estimate what the balances on the Bank accounts should be at the 01st September 2024 using the template as a guide.</t>
    </r>
    <r>
      <rPr>
        <b/>
        <sz val="12"/>
        <color rgb="FF000000"/>
        <rFont val="Calibri"/>
        <family val="2"/>
        <scheme val="minor"/>
      </rPr>
      <t xml:space="preserve"> </t>
    </r>
  </si>
  <si>
    <r>
      <t>Careful consideration should be given to each heading to ensure that this is as accurate as possible.</t>
    </r>
    <r>
      <rPr>
        <b/>
        <sz val="12"/>
        <color rgb="FF000000"/>
        <rFont val="Calibri"/>
        <family val="2"/>
        <scheme val="minor"/>
      </rPr>
      <t xml:space="preserve"> </t>
    </r>
  </si>
  <si>
    <r>
      <t>This sheet can be used to give a breakdown of monthly cashflow for a sheet.</t>
    </r>
    <r>
      <rPr>
        <b/>
        <sz val="12"/>
        <color rgb="FF000000"/>
        <rFont val="Calibri"/>
        <family val="2"/>
        <scheme val="minor"/>
      </rPr>
      <t xml:space="preserve"> </t>
    </r>
  </si>
  <si>
    <r>
      <t>Step 1:</t>
    </r>
    <r>
      <rPr>
        <sz val="12"/>
        <rFont val="Calibri"/>
        <family val="2"/>
        <scheme val="minor"/>
      </rPr>
      <t xml:space="preserve"> Click File, followed by Info</t>
    </r>
  </si>
  <si>
    <r>
      <t>Step 2:</t>
    </r>
    <r>
      <rPr>
        <sz val="12"/>
        <rFont val="Calibri"/>
        <family val="2"/>
        <scheme val="minor"/>
      </rPr>
      <t> Next, click the Protect Workbook button. From the drop-down menu, then select Encrypt with Password.</t>
    </r>
  </si>
  <si>
    <r>
      <t>Step 3:</t>
    </r>
    <r>
      <rPr>
        <sz val="12"/>
        <rFont val="Calibri"/>
        <family val="2"/>
        <scheme val="minor"/>
      </rPr>
      <t xml:space="preserve"> Excel will then prompt you to type in a password. </t>
    </r>
  </si>
  <si>
    <r>
      <rPr>
        <b/>
        <sz val="12"/>
        <rFont val="Calibri"/>
        <family val="2"/>
        <scheme val="minor"/>
      </rPr>
      <t>10</t>
    </r>
    <r>
      <rPr>
        <sz val="12"/>
        <rFont val="Calibri"/>
        <family val="2"/>
        <scheme val="minor"/>
      </rPr>
      <t xml:space="preserve">. </t>
    </r>
    <r>
      <rPr>
        <b/>
        <sz val="12"/>
        <rFont val="Calibri"/>
        <family val="2"/>
        <scheme val="minor"/>
      </rPr>
      <t>The final budget form</t>
    </r>
    <r>
      <rPr>
        <sz val="12"/>
        <rFont val="Calibri"/>
        <family val="2"/>
        <scheme val="minor"/>
      </rPr>
      <t xml:space="preserve"> should be signed by the chairperson and a copy filed in the school. This should be included in the minutes of the meeting. A copy should be forwarded to the Patron/Trustees</t>
    </r>
  </si>
  <si>
    <t>In accordance with the Governance Documents, schools are required to prepare an annual budget each year and following agreement by the board of management to submit it to the school’s Patron/Trustees for approval. In general, this process should be completed by the end of June or when requested by the Trustee/Patron. Following approval, the budget should be entered on the accounts system. The FSSU does not require a copy of the school budget.</t>
  </si>
  <si>
    <t xml:space="preserve">Each income and expense heading should be reviewed and if necessary amended when taking into account inflation, wage increases, changes in school policies, etc. </t>
  </si>
  <si>
    <r>
      <t xml:space="preserve">11. Password protect the excel workbook before sending it to the Patron/Trustees 
      </t>
    </r>
    <r>
      <rPr>
        <b/>
        <u/>
        <sz val="12"/>
        <rFont val="Calibri"/>
        <family val="2"/>
        <scheme val="minor"/>
      </rPr>
      <t>(use school roll no. as password, all in lowercase)</t>
    </r>
  </si>
  <si>
    <t>Estimate what the balances on the Bank accounts should be, based on current information, previous experience.</t>
  </si>
  <si>
    <t xml:space="preserve">Current Account Balance </t>
  </si>
  <si>
    <t xml:space="preserve">Deposit Account Balance </t>
  </si>
  <si>
    <t xml:space="preserve">Other Investments           </t>
  </si>
  <si>
    <r>
      <t xml:space="preserve">Estimate the amounts owing </t>
    </r>
    <r>
      <rPr>
        <b/>
        <sz val="12"/>
        <color rgb="FF000000"/>
        <rFont val="Calibri"/>
        <family val="2"/>
        <scheme val="minor"/>
      </rPr>
      <t>to</t>
    </r>
    <r>
      <rPr>
        <sz val="12"/>
        <color rgb="FF000000"/>
        <rFont val="Calibri"/>
        <family val="2"/>
        <scheme val="minor"/>
      </rPr>
      <t xml:space="preserve"> the School </t>
    </r>
  </si>
  <si>
    <r>
      <t xml:space="preserve">Estimate the amount owing </t>
    </r>
    <r>
      <rPr>
        <b/>
        <sz val="12"/>
        <color rgb="FF000000"/>
        <rFont val="Calibri"/>
        <family val="2"/>
        <scheme val="minor"/>
      </rPr>
      <t>by</t>
    </r>
    <r>
      <rPr>
        <sz val="12"/>
        <color rgb="FF000000"/>
        <rFont val="Calibri"/>
        <family val="2"/>
        <scheme val="minor"/>
      </rPr>
      <t xml:space="preserve"> the School </t>
    </r>
  </si>
  <si>
    <t>The following financial reports will assist you in the preparation of the budget for the school year;</t>
  </si>
  <si>
    <r>
      <t>·       Income and Expenditure report from the 01</t>
    </r>
    <r>
      <rPr>
        <vertAlign val="superscript"/>
        <sz val="12"/>
        <color rgb="FF000000"/>
        <rFont val="Calibri"/>
        <family val="2"/>
        <scheme val="minor"/>
      </rPr>
      <t>st</t>
    </r>
    <r>
      <rPr>
        <sz val="12"/>
        <color rgb="FF000000"/>
        <rFont val="Calibri"/>
        <family val="2"/>
        <scheme val="minor"/>
      </rPr>
      <t xml:space="preserve"> September current school year to most recent reconciled period</t>
    </r>
  </si>
  <si>
    <r>
      <t>·       General ledger account activity report from the 01</t>
    </r>
    <r>
      <rPr>
        <vertAlign val="superscript"/>
        <sz val="12"/>
        <color rgb="FF000000"/>
        <rFont val="Calibri"/>
        <family val="2"/>
        <scheme val="minor"/>
      </rPr>
      <t>st</t>
    </r>
    <r>
      <rPr>
        <sz val="12"/>
        <color rgb="FF000000"/>
        <rFont val="Calibri"/>
        <family val="2"/>
        <scheme val="minor"/>
      </rPr>
      <t xml:space="preserve"> September current school year to most recent reconciled period</t>
    </r>
  </si>
  <si>
    <t>·       A copy of the schools payroll summary for the year ended 31/12/2023 and 2024 to date</t>
  </si>
  <si>
    <t>Capital: Land and Buildings Additions</t>
  </si>
  <si>
    <t>Capital: Fixtures, Fittings and Equipment Additions</t>
  </si>
  <si>
    <t>Capital: Covid Minor Works Fixtures, Fittings and Equipment Additions</t>
  </si>
  <si>
    <t>Capital: Motor Vehicles Additions</t>
  </si>
  <si>
    <t>Capital: ICT Additions</t>
  </si>
  <si>
    <t>Capital: Covid Minor Works ICT Additions</t>
  </si>
  <si>
    <t>Capital: Other Additions</t>
  </si>
  <si>
    <t>Parents Contribution to Capital Projects Income</t>
  </si>
  <si>
    <t>Covid Minor Works Capital Grant Income</t>
  </si>
  <si>
    <t>Capital Donations Income</t>
  </si>
  <si>
    <t>Applies to Community &amp; Comprehensive schools only. Enter grant amount on Gross salary plus ER PRSI for sanctioned staff. Refer to census.</t>
  </si>
  <si>
    <t>Enter amount based on what was received in previous year (DEIS schools only)</t>
  </si>
  <si>
    <t>Grant calculated based on formula, (VSS schools only)</t>
  </si>
  <si>
    <t>Enter amount where the board approved the payment of a private employer pension contribution</t>
  </si>
  <si>
    <t>Estimate income collected based on prior year. This is money that is collected by the school and paid on directly in a short period of time. This should exactly match your reimbursable expense.</t>
  </si>
  <si>
    <t>Donations received or surplus funds set aside for non-capital specific purposes</t>
  </si>
  <si>
    <t>Signed by the Chair on behalf of the board of Management</t>
  </si>
  <si>
    <t>_________________________________________________</t>
  </si>
  <si>
    <t>Adopted by board of management on</t>
  </si>
  <si>
    <t>Grant funded salary &amp; employer PRSI amount</t>
  </si>
  <si>
    <t xml:space="preserve">Projected Enrolment -Bi lingual pupils (subjects taught through Irish) </t>
  </si>
  <si>
    <t>DE Capital Building Grant Income</t>
  </si>
  <si>
    <t>Capital Projects Fundraising Income</t>
  </si>
  <si>
    <t>Patron/Trustee Contribution to Capital Projects Income</t>
  </si>
  <si>
    <t>Other State Capital Projects Income</t>
  </si>
  <si>
    <t>DE Fixtures, Fittings &amp; Equipment Grant Income</t>
  </si>
  <si>
    <t>DE ICT Grant Capital Income</t>
  </si>
  <si>
    <t>DE Capital Building Grant Expense</t>
  </si>
  <si>
    <t>Covid Minor Works Capital Expense</t>
  </si>
  <si>
    <t>Capital Building Fundraising Expense</t>
  </si>
  <si>
    <t>Parents contribution to Capital Building Expense</t>
  </si>
  <si>
    <t>Patron/Trustee Contribution to Capital Building Expense</t>
  </si>
  <si>
    <t>Other State Capital Building Expense</t>
  </si>
  <si>
    <t>Capital Donations Building Expense</t>
  </si>
  <si>
    <t>Capital Income</t>
  </si>
  <si>
    <t>Capital Income and Expenditure</t>
  </si>
  <si>
    <t>Total Capital Inflow</t>
  </si>
  <si>
    <t>Capital Expenditure</t>
  </si>
  <si>
    <t>SURPLUS/(DEFICIT) on Income and Expenditure Budget</t>
  </si>
  <si>
    <t>Total Capital Outflow</t>
  </si>
  <si>
    <t xml:space="preserve">Projected increase/(decrease) in cash </t>
  </si>
  <si>
    <t>3940/3941/3960/3970/3990/3991/3992</t>
  </si>
  <si>
    <t>2/3</t>
  </si>
  <si>
    <r>
      <t xml:space="preserve">Secretary (Max. €23,275) </t>
    </r>
    <r>
      <rPr>
        <b/>
        <sz val="11"/>
        <color rgb="FFFF0000"/>
        <rFont val="Calibri"/>
        <family val="2"/>
        <scheme val="minor"/>
      </rPr>
      <t>(€40 basic grant only for schools that have reached an enrolment of 200 pupils, type ZERO if it is an established school that has never reached an enrolment of 200 pupils)</t>
    </r>
  </si>
  <si>
    <t>2023/2024</t>
  </si>
  <si>
    <t>Equalisation</t>
  </si>
  <si>
    <r>
      <t>·       Income and Expenditure report from the prior year 01</t>
    </r>
    <r>
      <rPr>
        <vertAlign val="superscript"/>
        <sz val="12"/>
        <color rgb="FF000000"/>
        <rFont val="Calibri"/>
        <family val="2"/>
        <scheme val="minor"/>
      </rPr>
      <t>st</t>
    </r>
    <r>
      <rPr>
        <sz val="12"/>
        <color rgb="FF000000"/>
        <rFont val="Calibri"/>
        <family val="2"/>
        <scheme val="minor"/>
      </rPr>
      <t xml:space="preserve"> September 2022 to 31</t>
    </r>
    <r>
      <rPr>
        <vertAlign val="superscript"/>
        <sz val="12"/>
        <color rgb="FF000000"/>
        <rFont val="Calibri"/>
        <family val="2"/>
        <scheme val="minor"/>
      </rPr>
      <t>st</t>
    </r>
    <r>
      <rPr>
        <sz val="12"/>
        <color rgb="FF000000"/>
        <rFont val="Calibri"/>
        <family val="2"/>
        <scheme val="minor"/>
      </rPr>
      <t xml:space="preserve"> August 2023</t>
    </r>
  </si>
  <si>
    <r>
      <t>·       General ledger account activity report from the prior year 01</t>
    </r>
    <r>
      <rPr>
        <vertAlign val="superscript"/>
        <sz val="12"/>
        <color rgb="FF000000"/>
        <rFont val="Calibri"/>
        <family val="2"/>
        <scheme val="minor"/>
      </rPr>
      <t>st</t>
    </r>
    <r>
      <rPr>
        <sz val="12"/>
        <color rgb="FF000000"/>
        <rFont val="Calibri"/>
        <family val="2"/>
        <scheme val="minor"/>
      </rPr>
      <t xml:space="preserve"> September 2022 to 31</t>
    </r>
    <r>
      <rPr>
        <vertAlign val="superscript"/>
        <sz val="12"/>
        <color rgb="FF000000"/>
        <rFont val="Calibri"/>
        <family val="2"/>
        <scheme val="minor"/>
      </rPr>
      <t>st</t>
    </r>
    <r>
      <rPr>
        <sz val="12"/>
        <color rgb="FF000000"/>
        <rFont val="Calibri"/>
        <family val="2"/>
        <scheme val="minor"/>
      </rPr>
      <t xml:space="preserve"> August 2023</t>
    </r>
  </si>
  <si>
    <t>Teachers opted out of  Supervision/Substitution Scheme</t>
  </si>
  <si>
    <t>Employed for the first time by the DE Pre 01/01/2011 See Note 1</t>
  </si>
  <si>
    <t>Employed for the first time by the DE Post 31/12/2010 See Note 1</t>
  </si>
  <si>
    <t>Subjects taught through Irish</t>
  </si>
  <si>
    <t>No. of Pupils in Approved Special Classes or Units for Mild or Moderate Learning Disabilities</t>
  </si>
  <si>
    <t>Other DE Grants (€ Amount)</t>
  </si>
  <si>
    <r>
      <t xml:space="preserve">Note 1: Supervision/Substitution </t>
    </r>
    <r>
      <rPr>
        <b/>
        <sz val="11"/>
        <color indexed="8"/>
        <rFont val="Calibri"/>
        <family val="2"/>
      </rPr>
      <t xml:space="preserve">                   </t>
    </r>
  </si>
  <si>
    <t xml:space="preserve">Where a teacher has opted out of Supervision and Substitution Scheme, an amount  equivalent to the supervision and substitution allowance has been allocated to the teacher’s </t>
  </si>
  <si>
    <t>school  for the provision of supervision and substitution duties.</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</si>
  <si>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</si>
  <si>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</si>
  <si>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THE CELLS BELOW ARE FORMULA BASED PLEASE DO NOT ADJUST</t>
  </si>
  <si>
    <t xml:space="preserve">Year </t>
  </si>
  <si>
    <t>Detail</t>
  </si>
  <si>
    <t>Rate</t>
  </si>
  <si>
    <t>1/3</t>
  </si>
  <si>
    <t>Pupil #</t>
  </si>
  <si>
    <t>Physics and Chemistry</t>
  </si>
  <si>
    <t xml:space="preserve">Transition Year </t>
  </si>
  <si>
    <t>LCA</t>
  </si>
  <si>
    <t>Traveller Pupils</t>
  </si>
  <si>
    <t>Bi Lingual ( or €22 per subject, where only  up to a max of 4 subjects taught through Irish)</t>
  </si>
  <si>
    <t>Teacher #</t>
  </si>
  <si>
    <t>post-31/12/2010</t>
  </si>
  <si>
    <t>JCSP</t>
  </si>
  <si>
    <t>Special Needs (approved special classes required)</t>
  </si>
  <si>
    <t>Other DE Grants</t>
  </si>
  <si>
    <t>Total Other DE Grants</t>
  </si>
  <si>
    <t>TOTAL DE GRANTS</t>
  </si>
  <si>
    <t>PLC Pupils</t>
  </si>
  <si>
    <t>Included in other state funding</t>
  </si>
  <si>
    <t>Pupil Enrolment 2024/25</t>
  </si>
  <si>
    <t>Physics &amp; Chemistry/Physics/Chemistry 2024/25</t>
  </si>
  <si>
    <t>Transition Year Enrolment 2024/25</t>
  </si>
  <si>
    <t xml:space="preserve">LCA Enrolment 2024/25 Year 1 and 2 </t>
  </si>
  <si>
    <t>Traveller Pupils 2024/25</t>
  </si>
  <si>
    <t>Bi Lingual Enrolment 2024/25</t>
  </si>
  <si>
    <t>Special Needs Pupils 2024/25</t>
  </si>
  <si>
    <t>JCSP Enrolment (Year 1 only) 2024/25</t>
  </si>
  <si>
    <t>PLC Pupils 2024/25</t>
  </si>
  <si>
    <t>2024/25</t>
  </si>
  <si>
    <t xml:space="preserve">Total Projected Pupils Enrolment numbers in Junior Cycle </t>
  </si>
  <si>
    <t xml:space="preserve">Total Projected Pupils Enrolment numbers in Senior Cycle </t>
  </si>
  <si>
    <t>Book Grant for Needy Pupils (Senior Cycle Only ) (Paid in June 2024 for 2024/25)</t>
  </si>
  <si>
    <t>4.   Cash at Bank Estimated</t>
  </si>
  <si>
    <t>5.   Debtors:</t>
  </si>
  <si>
    <t>6. Creditors:</t>
  </si>
  <si>
    <t>7. Financial Reports:</t>
  </si>
  <si>
    <t>Adjusted Secretarial Grant</t>
  </si>
  <si>
    <t>Per DE letter on payment of arrears (Salary 01st Sept 2021)</t>
  </si>
  <si>
    <t>3. Grant adjustment due to grant funded secretary moved to DE payroll:</t>
  </si>
  <si>
    <t>Grant funded salary &amp; employer PRSI amount where transferred to DE payroll</t>
  </si>
  <si>
    <r>
      <t xml:space="preserve">Supervision/Substitution                                                                                              </t>
    </r>
    <r>
      <rPr>
        <b/>
        <sz val="11"/>
        <color indexed="8"/>
        <rFont val="Calibri"/>
        <family val="2"/>
      </rPr>
      <t xml:space="preserve">        </t>
    </r>
  </si>
  <si>
    <t xml:space="preserve">pre 01/01/2011   </t>
  </si>
  <si>
    <t>Book Grant Income (PP Senior Cycle Only)</t>
  </si>
  <si>
    <t>Grant calculated based on formula - post primary senior cycle only</t>
  </si>
  <si>
    <t>(Where a secretary has moved to the DE payroll &amp; the secretarial grant is less then the secretary salary, the balance is taken from the Support services grant)</t>
  </si>
  <si>
    <t>Enter estimate of grant to employee a bus escort. Based on bus escort gross wages plus ER PRSI.</t>
  </si>
  <si>
    <t>This is set at 5% of overall expenditure</t>
  </si>
  <si>
    <t>Enter Rate € (below line)</t>
  </si>
  <si>
    <t>Primarily applies to Primary schools</t>
  </si>
  <si>
    <t xml:space="preserve">Early Start Programme Capitation 
</t>
  </si>
  <si>
    <t xml:space="preserve">Capitation/Non Pay Budget
</t>
  </si>
  <si>
    <t>(Enter the estimated numbers below)</t>
  </si>
  <si>
    <r>
      <t xml:space="preserve">Voluntary Secondary School: 
</t>
    </r>
    <r>
      <rPr>
        <b/>
        <sz val="16"/>
        <color rgb="FFFF0000"/>
        <rFont val="Calibri"/>
        <family val="2"/>
        <scheme val="minor"/>
      </rPr>
      <t>PPP School Budget</t>
    </r>
  </si>
  <si>
    <t>Standard Capitation (75%)</t>
  </si>
  <si>
    <r>
      <t xml:space="preserve">Support Services(Min. €44,900)                 (75%)                                                                             </t>
    </r>
    <r>
      <rPr>
        <b/>
        <sz val="11"/>
        <color indexed="8"/>
        <rFont val="Calibri"/>
        <family val="2"/>
      </rPr>
      <t>1/3</t>
    </r>
  </si>
  <si>
    <t>Caretaker (PPP School Not entitled to this grant)</t>
  </si>
  <si>
    <t>If applicable, enter grant amount based on previous year if it is a recurring grant (and includes funding from Solas for PLC pupils)</t>
  </si>
  <si>
    <t>PLEASE FILL IN THE GREEN BOX BELOW ONLY IF APPROPRIATE:</t>
  </si>
  <si>
    <t>Formula Check</t>
  </si>
  <si>
    <t>The total of figures in the import sheet should add up to the income plus the expenditure less the contignecy in the budget</t>
  </si>
  <si>
    <t>A formula check has been added to confirm this, if there is a descrepancy with any section of the budget the check box will turn red</t>
  </si>
  <si>
    <t>Total Per Import Sheet</t>
  </si>
  <si>
    <t>Per Budget sheet</t>
  </si>
  <si>
    <t>Check</t>
  </si>
  <si>
    <t xml:space="preserve">1.The nominal code detail here should be the same as in your Sage 50. If you added additional codes to your  </t>
  </si>
  <si>
    <t>I &amp; Exp budget please add the codes and values into the budget below. Do not leave any blank lines</t>
  </si>
  <si>
    <t>2. Ensure the figures are the same in column C and D for each nominal code</t>
  </si>
  <si>
    <t>Note this is not the surplus</t>
  </si>
  <si>
    <t>3. The detail in Column A, B &amp; D must be then copied into a Sage 50 Budget Import template for importing into Sage 50</t>
  </si>
  <si>
    <t>A</t>
  </si>
  <si>
    <t>B</t>
  </si>
  <si>
    <t>C</t>
  </si>
  <si>
    <t>D</t>
  </si>
  <si>
    <t>Refn</t>
  </si>
  <si>
    <t>Name</t>
  </si>
  <si>
    <t>Yearly</t>
  </si>
  <si>
    <t>Month 1 Budget</t>
  </si>
  <si>
    <t>Copy</t>
  </si>
  <si>
    <t>Copy into Import Template</t>
  </si>
  <si>
    <t>Do not use</t>
  </si>
  <si>
    <t>Copy &amp; paste as values into Import Template</t>
  </si>
  <si>
    <t>Capitation</t>
  </si>
  <si>
    <t>School Support Services Grant</t>
  </si>
  <si>
    <t>Special Subjects Grant</t>
  </si>
  <si>
    <t>Leaving Cert Applied Grant</t>
  </si>
  <si>
    <t>Other Non Capital DE Grants</t>
  </si>
  <si>
    <t>Summer Provision Grant</t>
  </si>
  <si>
    <t xml:space="preserve">Other State Funding </t>
  </si>
  <si>
    <t>Total Education Other</t>
  </si>
  <si>
    <t>Early Start Programme Capitation</t>
  </si>
  <si>
    <t xml:space="preserve">Free Schoolbook Grant  </t>
  </si>
  <si>
    <t>Free Schoolbook Admin Grant</t>
  </si>
  <si>
    <t xml:space="preserve">Covid Minor Works Grant   </t>
  </si>
  <si>
    <t>Standardised Testing Income</t>
  </si>
  <si>
    <t>Pupil numbers in junior cycle (below line)</t>
  </si>
  <si>
    <t xml:space="preserve">Free schoolbook grant for junior cycle pupils. Once available from Department, enter the rate € into yellow box </t>
  </si>
  <si>
    <t xml:space="preserve">Free schoolbook admin grant for junior cycle pupils. Once available from Department, enter the rate € into yellow box </t>
  </si>
  <si>
    <t xml:space="preserve">Type School Name </t>
  </si>
  <si>
    <t>Type School Address</t>
  </si>
  <si>
    <t>Type School Roll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</si>
</sst>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0.00_-;\-&quot;€&quot;* #,##0.00_-;_-&quot;€&quot;* &quot;-&quot;??_-;_-@_-"/>
    <numFmt numFmtId="43" formatCode="_-* #,##0.00_-;\-* #,##0.00_-;_-* &quot;-&quot;??_-;_-@_-"/>
    <numFmt numFmtId="164" formatCode="&quot;€&quot;#,##0"/>
    <numFmt numFmtId="165" formatCode="&quot;€&quot;#,##0.00_);\(&quot;€&quot;#,##0.00\)"/>
    <numFmt numFmtId="166" formatCode="&quot;€&quot;#,##0.00_);[Red]\(&quot;€&quot;#,##0.00\)"/>
    <numFmt numFmtId="167" formatCode="&quot;€&quot;#,##0.00"/>
    <numFmt numFmtId="168" formatCode="_-* #,##0_-;\-* #,##0_-;_-* &quot;-&quot;??_-;_-@_-"/>
  </numFmts>
  <fonts count="52" x14ac:knownFonts="1">
    <font>
      <sz val="11"/>
      <color theme="1"/>
      <name val="Calibri"/>
      <family val="2"/>
      <scheme val="minor"/>
    </font>
    <font>
      <sz val="10"/>
      <color rgb="FF000000"/>
      <name val="Times New Roman"/>
      <family val="1"/>
    </font>
    <font>
      <sz val="12"/>
      <color theme="1"/>
      <name val="Calibri"/>
      <family val="2"/>
      <scheme val="minor"/>
    </font>
    <font>
      <b/>
      <sz val="11"/>
      <color theme="1"/>
      <name val="Calibri"/>
      <family val="2"/>
      <scheme val="minor"/>
    </font>
    <font>
      <b/>
      <sz val="18"/>
      <color rgb="FF000000"/>
      <name val="Times New Roman"/>
      <family val="1"/>
    </font>
    <font>
      <sz val="16"/>
      <color rgb="FF000000"/>
      <name val="Arial Black"/>
      <family val="2"/>
    </font>
    <font>
      <sz val="11"/>
      <color rgb="FF000000"/>
      <name val="Calibri"/>
      <family val="2"/>
      <scheme val="minor"/>
    </font>
    <font>
      <b/>
      <sz val="12"/>
      <color theme="1"/>
      <name val="Calibri"/>
      <family val="2"/>
      <scheme val="minor"/>
    </font>
    <font>
      <sz val="12"/>
      <color rgb="FF000000"/>
      <name val="Calibri"/>
      <family val="2"/>
      <scheme val="minor"/>
    </font>
    <font>
      <b/>
      <sz val="14"/>
      <color rgb="FF000000"/>
      <name val="Times New Roman"/>
      <family val="1"/>
    </font>
    <font>
      <sz val="14"/>
      <color theme="1"/>
      <name val="Calibri"/>
      <family val="2"/>
      <scheme val="minor"/>
    </font>
    <font>
      <b/>
      <sz val="18"/>
      <color theme="1"/>
      <name val="Calibri"/>
      <family val="2"/>
      <scheme val="minor"/>
    </font>
    <font>
      <b/>
      <sz val="14"/>
      <color rgb="FF000000"/>
      <name val="Calibri"/>
      <family val="2"/>
      <scheme val="minor"/>
    </font>
    <font>
      <sz val="8"/>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i/>
      <sz val="12"/>
      <color theme="1"/>
      <name val="Calibri"/>
      <family val="2"/>
      <scheme val="minor"/>
    </font>
    <font>
      <b/>
      <sz val="16"/>
      <color rgb="FF000000"/>
      <name val="Calibri"/>
      <family val="2"/>
      <scheme val="minor"/>
    </font>
    <font>
      <b/>
      <sz val="12"/>
      <color rgb="FF000000"/>
      <name val="Calibri"/>
      <family val="2"/>
      <scheme val="minor"/>
    </font>
    <font>
      <vertAlign val="superscript"/>
      <sz val="12"/>
      <color rgb="FF000000"/>
      <name val="Calibri"/>
      <family val="2"/>
      <scheme val="minor"/>
    </font>
    <font>
      <b/>
      <sz val="12"/>
      <name val="Calibri"/>
      <family val="2"/>
      <scheme val="minor"/>
    </font>
    <font>
      <sz val="12"/>
      <name val="Calibri"/>
      <family val="2"/>
      <scheme val="minor"/>
    </font>
    <font>
      <sz val="12"/>
      <color rgb="FFFF0000"/>
      <name val="Calibri"/>
      <family val="2"/>
      <scheme val="minor"/>
    </font>
    <font>
      <b/>
      <u/>
      <sz val="12"/>
      <name val="Calibri"/>
      <family val="2"/>
      <scheme val="minor"/>
    </font>
    <font>
      <b/>
      <sz val="12"/>
      <color rgb="FFFF0000"/>
      <name val="Calibri"/>
      <family val="2"/>
      <scheme val="minor"/>
    </font>
    <font>
      <b/>
      <sz val="18"/>
      <color rgb="FF000000"/>
      <name val="Calibri"/>
      <family val="2"/>
      <scheme val="minor"/>
    </font>
    <font>
      <sz val="13"/>
      <color theme="1"/>
      <name val="Tw Cen MT"/>
      <family val="2"/>
    </font>
    <font>
      <b/>
      <sz val="13"/>
      <color theme="1"/>
      <name val="Tw Cen MT"/>
      <family val="2"/>
    </font>
    <font>
      <sz val="10"/>
      <color theme="1"/>
      <name val="Calibri"/>
      <family val="2"/>
      <scheme val="minor"/>
    </font>
    <font>
      <sz val="10"/>
      <name val="Calibri"/>
      <family val="2"/>
      <scheme val="minor"/>
    </font>
    <font>
      <sz val="11"/>
      <color theme="1"/>
      <name val="Calibri"/>
      <family val="2"/>
      <scheme val="minor"/>
    </font>
    <font>
      <b/>
      <sz val="11"/>
      <color indexed="8"/>
      <name val="Calibri"/>
      <family val="2"/>
    </font>
    <font>
      <b/>
      <sz val="11"/>
      <color rgb="FFFF0000"/>
      <name val="Calibri"/>
      <family val="2"/>
      <scheme val="minor"/>
    </font>
    <font>
      <b/>
      <sz val="16"/>
      <color theme="1"/>
      <name val="Times New Roman"/>
      <family val="1"/>
    </font>
    <font>
      <b/>
      <i/>
      <sz val="12"/>
      <color theme="1"/>
      <name val="Times New Roman"/>
      <family val="1"/>
    </font>
    <font>
      <sz val="11"/>
      <color theme="1"/>
      <name val="Times New Roman"/>
      <family val="1"/>
    </font>
    <font>
      <b/>
      <sz val="18"/>
      <color theme="1"/>
      <name val="Times New Roman"/>
      <family val="1"/>
    </font>
    <font>
      <sz val="11"/>
      <color theme="9" tint="-0.249977111117893"/>
      <name val="Calibri"/>
      <family val="2"/>
      <scheme val="minor"/>
    </font>
    <font>
      <b/>
      <sz val="18"/>
      <name val="Times New Roman"/>
      <family val="1"/>
    </font>
    <font>
      <b/>
      <sz val="10"/>
      <name val="Arial"/>
      <family val="2"/>
    </font>
    <font>
      <b/>
      <sz val="14"/>
      <name val="Arial"/>
      <family val="2"/>
    </font>
    <font>
      <b/>
      <sz val="10.5"/>
      <color theme="1"/>
      <name val="Calibri"/>
      <family val="2"/>
      <scheme val="minor"/>
    </font>
    <font>
      <sz val="11"/>
      <name val="Calibri"/>
      <family val="2"/>
      <scheme val="minor"/>
    </font>
    <font>
      <b/>
      <sz val="16"/>
      <color rgb="FFFF0000"/>
      <name val="Calibri"/>
      <family val="2"/>
      <scheme val="minor"/>
    </font>
    <font>
      <b/>
      <sz val="14"/>
      <color theme="5"/>
      <name val="Calibri"/>
      <family val="2"/>
      <scheme val="minor"/>
    </font>
    <font>
      <b/>
      <i/>
      <sz val="12"/>
      <color theme="1"/>
      <name val="Calibri"/>
      <family val="2"/>
      <scheme val="minor"/>
    </font>
    <font>
      <b/>
      <i/>
      <sz val="12"/>
      <color rgb="FF000000"/>
      <name val="Calibri"/>
      <family val="2"/>
      <scheme val="minor"/>
    </font>
    <font>
      <b/>
      <sz val="8"/>
      <color theme="1"/>
      <name val="Calibri"/>
      <family val="2"/>
      <scheme val="minor"/>
    </font>
    <font>
      <b/>
      <i/>
      <sz val="14"/>
      <color theme="1"/>
      <name val="Calibri"/>
      <family val="2"/>
      <scheme val="minor"/>
    </font>
    <font>
      <b/>
      <sz val="10"/>
      <color theme="1"/>
      <name val="Calibri"/>
      <family val="2"/>
      <scheme val="minor"/>
    </font>
    <font>
      <b/>
      <sz val="14"/>
      <color theme="1"/>
      <name val="Times New Roman"/>
      <family val="1"/>
    </font>
  </fonts>
  <fills count="22">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tint="0.14999847407452621"/>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FF0000"/>
        <bgColor indexed="64"/>
      </patternFill>
    </fill>
    <fill>
      <patternFill patternType="solid">
        <fgColor theme="0" tint="-4.9989318521683403E-2"/>
        <bgColor indexed="64"/>
      </patternFill>
    </fill>
  </fills>
  <borders count="7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right style="hair">
        <color indexed="64"/>
      </right>
      <top/>
      <bottom/>
      <diagonal/>
    </border>
    <border>
      <left style="thin">
        <color indexed="64"/>
      </left>
      <right style="medium">
        <color indexed="64"/>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s>
  <cellStyleXfs count="7">
    <xf numFmtId="0" fontId="0" fillId="0" borderId="0"/>
    <xf numFmtId="0" fontId="1" fillId="0" borderId="0"/>
    <xf numFmtId="0" fontId="2" fillId="0" borderId="0"/>
    <xf numFmtId="43" fontId="2" fillId="0" borderId="0" applyFont="0" applyFill="0" applyBorder="0" applyAlignment="0" applyProtection="0"/>
    <xf numFmtId="44" fontId="31" fillId="0" borderId="0" applyFont="0" applyFill="0" applyBorder="0" applyAlignment="0" applyProtection="0"/>
    <xf numFmtId="43" fontId="31" fillId="0" borderId="0" applyFont="0" applyFill="0" applyBorder="0" applyAlignment="0" applyProtection="0"/>
    <xf numFmtId="9" fontId="31" fillId="0" borderId="0" applyFont="0" applyFill="0" applyBorder="0" applyAlignment="0" applyProtection="0"/>
  </cellStyleXfs>
  <cellXfs count="496">
    <xf numFmtId="0" fontId="0" fillId="0" borderId="0" xfId="0"/>
    <xf numFmtId="0" fontId="5" fillId="0" borderId="0" xfId="0" applyFont="1" applyAlignment="1">
      <alignment horizontal="center"/>
    </xf>
    <xf numFmtId="0" fontId="6" fillId="0" borderId="0" xfId="0" applyFont="1"/>
    <xf numFmtId="0" fontId="2" fillId="0" borderId="0" xfId="0" applyFont="1" applyAlignment="1">
      <alignment vertical="top"/>
    </xf>
    <xf numFmtId="0" fontId="2" fillId="0" borderId="0" xfId="0" applyFont="1" applyAlignment="1">
      <alignment vertical="top" wrapText="1"/>
    </xf>
    <xf numFmtId="0" fontId="7" fillId="0" borderId="2" xfId="0" applyFont="1" applyBorder="1" applyAlignment="1">
      <alignment vertical="top" wrapText="1"/>
    </xf>
    <xf numFmtId="0" fontId="7" fillId="0" borderId="9" xfId="0" applyFont="1" applyBorder="1" applyAlignment="1">
      <alignment vertical="top" wrapText="1"/>
    </xf>
    <xf numFmtId="0" fontId="7" fillId="2" borderId="9" xfId="0" applyFont="1" applyFill="1" applyBorder="1" applyAlignment="1">
      <alignment vertical="top" wrapText="1"/>
    </xf>
    <xf numFmtId="0" fontId="7" fillId="2" borderId="22" xfId="0" applyFont="1" applyFill="1" applyBorder="1" applyAlignment="1">
      <alignment vertical="top" wrapText="1"/>
    </xf>
    <xf numFmtId="0" fontId="2" fillId="0" borderId="23"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7" fillId="4" borderId="3" xfId="0" applyFont="1" applyFill="1" applyBorder="1" applyAlignment="1">
      <alignment vertical="top" wrapText="1"/>
    </xf>
    <xf numFmtId="0" fontId="2" fillId="0" borderId="13" xfId="0" applyFont="1" applyBorder="1" applyAlignment="1">
      <alignment vertical="top" wrapText="1"/>
    </xf>
    <xf numFmtId="0" fontId="2" fillId="0" borderId="25" xfId="0" applyFont="1" applyBorder="1" applyAlignment="1">
      <alignment vertical="top" wrapText="1"/>
    </xf>
    <xf numFmtId="0" fontId="7" fillId="4" borderId="10" xfId="0" applyFont="1" applyFill="1" applyBorder="1" applyAlignment="1">
      <alignment vertical="top" wrapText="1"/>
    </xf>
    <xf numFmtId="0" fontId="7" fillId="0" borderId="29" xfId="0" applyFont="1" applyBorder="1" applyAlignment="1">
      <alignment vertical="top" wrapText="1"/>
    </xf>
    <xf numFmtId="0" fontId="7" fillId="6" borderId="2" xfId="0" applyFont="1" applyFill="1" applyBorder="1" applyAlignment="1">
      <alignment vertical="top" wrapText="1"/>
    </xf>
    <xf numFmtId="0" fontId="7" fillId="0" borderId="0" xfId="0" applyFont="1" applyAlignment="1">
      <alignment vertical="top" wrapText="1"/>
    </xf>
    <xf numFmtId="0" fontId="2" fillId="0" borderId="5" xfId="0" applyFont="1" applyBorder="1" applyAlignment="1">
      <alignment vertical="top" wrapText="1"/>
    </xf>
    <xf numFmtId="0" fontId="2" fillId="0" borderId="0" xfId="0" applyFont="1" applyAlignment="1">
      <alignment horizontal="left" vertical="top"/>
    </xf>
    <xf numFmtId="0" fontId="7" fillId="0" borderId="1" xfId="0" applyFont="1" applyBorder="1" applyAlignment="1">
      <alignment horizontal="left" vertical="top"/>
    </xf>
    <xf numFmtId="0" fontId="7" fillId="0" borderId="9" xfId="0" applyFont="1" applyBorder="1" applyAlignment="1">
      <alignment horizontal="left" vertical="top" wrapText="1"/>
    </xf>
    <xf numFmtId="0" fontId="2" fillId="0" borderId="26" xfId="0" applyFont="1" applyBorder="1" applyAlignment="1">
      <alignment horizontal="left" vertical="top"/>
    </xf>
    <xf numFmtId="0" fontId="2" fillId="0" borderId="4" xfId="0" applyFont="1" applyBorder="1" applyAlignment="1">
      <alignment horizontal="left" vertical="top"/>
    </xf>
    <xf numFmtId="0" fontId="2" fillId="0" borderId="8" xfId="0" applyFont="1" applyBorder="1" applyAlignment="1">
      <alignment horizontal="left" vertical="top"/>
    </xf>
    <xf numFmtId="0" fontId="7" fillId="4" borderId="1" xfId="0" applyFont="1" applyFill="1" applyBorder="1" applyAlignment="1">
      <alignment horizontal="left" vertical="top"/>
    </xf>
    <xf numFmtId="0" fontId="2" fillId="0" borderId="12" xfId="0" applyFont="1" applyBorder="1" applyAlignment="1">
      <alignment horizontal="left" vertical="top"/>
    </xf>
    <xf numFmtId="0" fontId="2" fillId="0" borderId="24" xfId="0" applyFont="1" applyBorder="1" applyAlignment="1">
      <alignment horizontal="left" vertical="top"/>
    </xf>
    <xf numFmtId="0" fontId="7" fillId="4" borderId="9" xfId="0" applyFont="1" applyFill="1" applyBorder="1" applyAlignment="1">
      <alignment horizontal="left" vertical="top"/>
    </xf>
    <xf numFmtId="0" fontId="7" fillId="0" borderId="29" xfId="0" applyFont="1" applyBorder="1" applyAlignment="1">
      <alignment horizontal="left" vertical="top"/>
    </xf>
    <xf numFmtId="0" fontId="7" fillId="6" borderId="1" xfId="0" applyFont="1" applyFill="1" applyBorder="1" applyAlignment="1">
      <alignment horizontal="left" vertical="top"/>
    </xf>
    <xf numFmtId="0" fontId="7" fillId="0" borderId="0" xfId="0" applyFont="1" applyAlignment="1">
      <alignment horizontal="left" vertical="top"/>
    </xf>
    <xf numFmtId="0" fontId="2" fillId="0" borderId="5" xfId="0" applyFont="1" applyBorder="1" applyAlignment="1">
      <alignment horizontal="left" vertical="top"/>
    </xf>
    <xf numFmtId="0" fontId="7" fillId="0" borderId="18" xfId="0" applyFont="1" applyBorder="1" applyAlignment="1">
      <alignment horizontal="left" vertical="top"/>
    </xf>
    <xf numFmtId="0" fontId="7" fillId="0" borderId="19" xfId="0" applyFont="1" applyBorder="1" applyAlignment="1">
      <alignment vertical="top" wrapText="1"/>
    </xf>
    <xf numFmtId="0" fontId="0" fillId="0" borderId="19" xfId="0" applyBorder="1"/>
    <xf numFmtId="0" fontId="4" fillId="0" borderId="0" xfId="0" applyFont="1" applyAlignment="1">
      <alignment horizontal="left"/>
    </xf>
    <xf numFmtId="0" fontId="4" fillId="0" borderId="0" xfId="0" applyFont="1" applyAlignment="1">
      <alignment horizontal="center"/>
    </xf>
    <xf numFmtId="0" fontId="9" fillId="0" borderId="0" xfId="0" applyFont="1" applyAlignment="1">
      <alignment horizontal="left"/>
    </xf>
    <xf numFmtId="0" fontId="10" fillId="0" borderId="0" xfId="0" applyFont="1"/>
    <xf numFmtId="0" fontId="2" fillId="0" borderId="0" xfId="0" applyFont="1" applyAlignment="1">
      <alignment horizontal="left" vertical="top" wrapText="1"/>
    </xf>
    <xf numFmtId="0" fontId="12" fillId="0" borderId="0" xfId="0" applyFont="1" applyAlignment="1">
      <alignment horizontal="left" vertical="top"/>
    </xf>
    <xf numFmtId="0" fontId="12" fillId="0" borderId="19" xfId="0" applyFont="1" applyBorder="1" applyAlignment="1">
      <alignment horizontal="left" vertical="top"/>
    </xf>
    <xf numFmtId="0" fontId="9" fillId="0" borderId="16" xfId="0" applyFont="1" applyBorder="1" applyAlignment="1">
      <alignment horizontal="left"/>
    </xf>
    <xf numFmtId="0" fontId="9" fillId="0" borderId="16" xfId="0" applyFont="1" applyBorder="1" applyAlignment="1">
      <alignment horizontal="center"/>
    </xf>
    <xf numFmtId="0" fontId="4" fillId="0" borderId="16" xfId="0" applyFont="1" applyBorder="1" applyAlignment="1">
      <alignment horizontal="center"/>
    </xf>
    <xf numFmtId="0" fontId="9" fillId="0" borderId="19" xfId="0" applyFont="1" applyBorder="1" applyAlignment="1">
      <alignment horizontal="left"/>
    </xf>
    <xf numFmtId="0" fontId="10" fillId="0" borderId="19" xfId="0" applyFont="1" applyBorder="1"/>
    <xf numFmtId="0" fontId="2" fillId="0" borderId="4" xfId="0" applyFont="1" applyBorder="1" applyAlignment="1">
      <alignment horizontal="left" vertical="top" wrapText="1"/>
    </xf>
    <xf numFmtId="0" fontId="8" fillId="0" borderId="5" xfId="0" applyFont="1" applyBorder="1" applyAlignment="1">
      <alignment vertical="top" wrapText="1"/>
    </xf>
    <xf numFmtId="0" fontId="2" fillId="0" borderId="31" xfId="0" applyFont="1" applyBorder="1" applyAlignment="1">
      <alignment horizontal="left" vertical="top"/>
    </xf>
    <xf numFmtId="0" fontId="2" fillId="0" borderId="35" xfId="0" applyFont="1" applyBorder="1" applyAlignment="1">
      <alignment vertical="top" wrapText="1"/>
    </xf>
    <xf numFmtId="0" fontId="2" fillId="0" borderId="36" xfId="0" applyFont="1" applyBorder="1" applyAlignment="1">
      <alignment vertical="top" wrapText="1"/>
    </xf>
    <xf numFmtId="0" fontId="2" fillId="0" borderId="20" xfId="0" applyFont="1" applyBorder="1" applyAlignment="1">
      <alignment vertical="top" wrapText="1"/>
    </xf>
    <xf numFmtId="0" fontId="0" fillId="0" borderId="0" xfId="0" applyAlignment="1">
      <alignment vertical="top"/>
    </xf>
    <xf numFmtId="0" fontId="2" fillId="0" borderId="0" xfId="0" applyFont="1" applyProtection="1">
      <protection locked="0"/>
    </xf>
    <xf numFmtId="2" fontId="2" fillId="0" borderId="0" xfId="0" applyNumberFormat="1" applyFont="1" applyAlignment="1">
      <alignment vertical="top"/>
    </xf>
    <xf numFmtId="2" fontId="2" fillId="0" borderId="0" xfId="0" applyNumberFormat="1" applyFont="1" applyAlignment="1">
      <alignment horizontal="left" vertical="top"/>
    </xf>
    <xf numFmtId="2" fontId="2" fillId="0" borderId="19" xfId="0" applyNumberFormat="1" applyFont="1" applyBorder="1" applyAlignment="1">
      <alignment horizontal="left" vertical="top"/>
    </xf>
    <xf numFmtId="2" fontId="7" fillId="0" borderId="9" xfId="0" applyNumberFormat="1" applyFont="1" applyBorder="1" applyAlignment="1">
      <alignment horizontal="left" vertical="top" wrapText="1"/>
    </xf>
    <xf numFmtId="2" fontId="7" fillId="4" borderId="14" xfId="0" applyNumberFormat="1" applyFont="1" applyFill="1" applyBorder="1" applyAlignment="1">
      <alignment horizontal="left" vertical="top"/>
    </xf>
    <xf numFmtId="2" fontId="2" fillId="0" borderId="3" xfId="0" applyNumberFormat="1" applyFont="1" applyBorder="1" applyAlignment="1">
      <alignment horizontal="left" vertical="top"/>
    </xf>
    <xf numFmtId="2" fontId="2" fillId="0" borderId="25" xfId="0" applyNumberFormat="1" applyFont="1" applyBorder="1" applyAlignment="1">
      <alignment horizontal="left" vertical="top"/>
    </xf>
    <xf numFmtId="2" fontId="2" fillId="0" borderId="29" xfId="0" applyNumberFormat="1" applyFont="1" applyBorder="1" applyAlignment="1">
      <alignment horizontal="left" vertical="top"/>
    </xf>
    <xf numFmtId="2" fontId="2" fillId="6" borderId="3" xfId="0" applyNumberFormat="1" applyFont="1" applyFill="1" applyBorder="1" applyAlignment="1">
      <alignment horizontal="left" vertical="top"/>
    </xf>
    <xf numFmtId="2" fontId="3" fillId="3" borderId="14" xfId="0" applyNumberFormat="1" applyFont="1" applyFill="1" applyBorder="1" applyAlignment="1">
      <alignment horizontal="left" vertical="top"/>
    </xf>
    <xf numFmtId="2" fontId="2" fillId="0" borderId="34" xfId="0" applyNumberFormat="1" applyFont="1" applyBorder="1" applyAlignment="1">
      <alignment horizontal="left" vertical="top"/>
    </xf>
    <xf numFmtId="2" fontId="7" fillId="3" borderId="5" xfId="0" applyNumberFormat="1" applyFont="1" applyFill="1" applyBorder="1" applyAlignment="1">
      <alignment horizontal="left" vertical="top"/>
    </xf>
    <xf numFmtId="2" fontId="2" fillId="0" borderId="33" xfId="0" applyNumberFormat="1" applyFont="1" applyBorder="1" applyAlignment="1">
      <alignment horizontal="left" vertical="top"/>
    </xf>
    <xf numFmtId="2" fontId="7" fillId="3" borderId="14" xfId="0" applyNumberFormat="1" applyFont="1" applyFill="1" applyBorder="1" applyAlignment="1">
      <alignment horizontal="left" vertical="top"/>
    </xf>
    <xf numFmtId="2" fontId="7" fillId="7" borderId="14" xfId="0" applyNumberFormat="1" applyFont="1" applyFill="1" applyBorder="1" applyAlignment="1">
      <alignment horizontal="left" vertical="top"/>
    </xf>
    <xf numFmtId="0" fontId="7" fillId="9" borderId="0" xfId="0" applyFont="1" applyFill="1" applyProtection="1">
      <protection locked="0"/>
    </xf>
    <xf numFmtId="0" fontId="2" fillId="9" borderId="0" xfId="0" applyFont="1" applyFill="1" applyProtection="1">
      <protection locked="0"/>
    </xf>
    <xf numFmtId="2" fontId="0" fillId="0" borderId="0" xfId="0" applyNumberFormat="1" applyAlignment="1">
      <alignment horizontal="left" vertical="top"/>
    </xf>
    <xf numFmtId="2" fontId="7" fillId="9" borderId="0" xfId="0" applyNumberFormat="1" applyFont="1" applyFill="1" applyAlignment="1" applyProtection="1">
      <alignment horizontal="left"/>
      <protection locked="0"/>
    </xf>
    <xf numFmtId="2" fontId="2" fillId="0" borderId="0" xfId="0" applyNumberFormat="1" applyFont="1" applyAlignment="1" applyProtection="1">
      <alignment horizontal="left"/>
      <protection locked="0"/>
    </xf>
    <xf numFmtId="2" fontId="2" fillId="0" borderId="38" xfId="0" applyNumberFormat="1" applyFont="1" applyBorder="1" applyAlignment="1" applyProtection="1">
      <alignment horizontal="left"/>
      <protection locked="0"/>
    </xf>
    <xf numFmtId="2" fontId="2" fillId="0" borderId="0" xfId="0" applyNumberFormat="1" applyFont="1" applyAlignment="1">
      <alignment horizontal="left"/>
    </xf>
    <xf numFmtId="2" fontId="2" fillId="9" borderId="0" xfId="0" applyNumberFormat="1" applyFont="1" applyFill="1" applyAlignment="1" applyProtection="1">
      <alignment horizontal="left"/>
      <protection locked="0"/>
    </xf>
    <xf numFmtId="2" fontId="7" fillId="9" borderId="37" xfId="0" applyNumberFormat="1" applyFont="1" applyFill="1" applyBorder="1" applyAlignment="1" applyProtection="1">
      <alignment horizontal="left"/>
      <protection locked="0"/>
    </xf>
    <xf numFmtId="2" fontId="7" fillId="0" borderId="0" xfId="0" applyNumberFormat="1" applyFont="1" applyAlignment="1">
      <alignment horizontal="left"/>
    </xf>
    <xf numFmtId="164" fontId="15" fillId="10" borderId="14" xfId="0" applyNumberFormat="1" applyFont="1" applyFill="1" applyBorder="1" applyProtection="1">
      <protection locked="0"/>
    </xf>
    <xf numFmtId="0" fontId="2" fillId="0" borderId="0" xfId="0" applyFont="1" applyAlignment="1" applyProtection="1">
      <alignment wrapText="1"/>
      <protection locked="0"/>
    </xf>
    <xf numFmtId="0" fontId="16" fillId="0" borderId="0" xfId="0" applyFont="1" applyAlignment="1" applyProtection="1">
      <alignment wrapText="1"/>
      <protection locked="0"/>
    </xf>
    <xf numFmtId="0" fontId="7" fillId="10" borderId="0" xfId="0" applyFont="1" applyFill="1" applyAlignment="1" applyProtection="1">
      <alignment wrapText="1"/>
      <protection locked="0"/>
    </xf>
    <xf numFmtId="164" fontId="16" fillId="0" borderId="0" xfId="0" applyNumberFormat="1" applyFont="1"/>
    <xf numFmtId="164" fontId="16" fillId="11" borderId="0" xfId="0" applyNumberFormat="1" applyFont="1" applyFill="1"/>
    <xf numFmtId="14" fontId="15" fillId="0" borderId="0" xfId="2" applyNumberFormat="1" applyFont="1"/>
    <xf numFmtId="0" fontId="2" fillId="0" borderId="0" xfId="2"/>
    <xf numFmtId="0" fontId="15" fillId="0" borderId="0" xfId="2" applyFont="1"/>
    <xf numFmtId="0" fontId="2" fillId="0" borderId="30" xfId="2" applyBorder="1" applyAlignment="1">
      <alignment horizontal="left"/>
    </xf>
    <xf numFmtId="0" fontId="15" fillId="0" borderId="40" xfId="2" applyFont="1" applyBorder="1"/>
    <xf numFmtId="0" fontId="15" fillId="6" borderId="15" xfId="2" applyFont="1" applyFill="1" applyBorder="1"/>
    <xf numFmtId="0" fontId="15" fillId="6" borderId="16" xfId="2" applyFont="1" applyFill="1" applyBorder="1" applyAlignment="1">
      <alignment horizontal="center" wrapText="1"/>
    </xf>
    <xf numFmtId="0" fontId="2" fillId="6" borderId="16" xfId="2" applyFill="1" applyBorder="1"/>
    <xf numFmtId="0" fontId="15" fillId="6" borderId="40" xfId="2" applyFont="1" applyFill="1" applyBorder="1"/>
    <xf numFmtId="0" fontId="15" fillId="6" borderId="0" xfId="2" applyFont="1" applyFill="1"/>
    <xf numFmtId="0" fontId="2" fillId="6" borderId="0" xfId="2" applyFill="1"/>
    <xf numFmtId="0" fontId="7" fillId="0" borderId="0" xfId="2" applyFont="1"/>
    <xf numFmtId="2" fontId="0" fillId="0" borderId="0" xfId="0" applyNumberFormat="1"/>
    <xf numFmtId="2" fontId="15" fillId="0" borderId="0" xfId="2" applyNumberFormat="1" applyFont="1"/>
    <xf numFmtId="2" fontId="15" fillId="6" borderId="26" xfId="2" applyNumberFormat="1" applyFont="1" applyFill="1" applyBorder="1" applyAlignment="1">
      <alignment horizontal="center"/>
    </xf>
    <xf numFmtId="2" fontId="7" fillId="0" borderId="8" xfId="2" applyNumberFormat="1" applyFont="1" applyBorder="1" applyAlignment="1">
      <alignment horizontal="center"/>
    </xf>
    <xf numFmtId="2" fontId="2" fillId="0" borderId="34" xfId="3" applyNumberFormat="1" applyFont="1" applyBorder="1"/>
    <xf numFmtId="2" fontId="2" fillId="0" borderId="5" xfId="3" applyNumberFormat="1" applyFont="1" applyBorder="1"/>
    <xf numFmtId="2" fontId="2" fillId="0" borderId="33" xfId="3" applyNumberFormat="1" applyFont="1" applyBorder="1"/>
    <xf numFmtId="2" fontId="2" fillId="6" borderId="9" xfId="3" applyNumberFormat="1" applyFont="1" applyFill="1" applyBorder="1"/>
    <xf numFmtId="2" fontId="2" fillId="0" borderId="0" xfId="3" applyNumberFormat="1" applyFont="1" applyBorder="1"/>
    <xf numFmtId="2" fontId="2" fillId="6" borderId="0" xfId="3" applyNumberFormat="1" applyFont="1" applyFill="1" applyBorder="1"/>
    <xf numFmtId="2" fontId="2" fillId="6" borderId="9" xfId="2" applyNumberFormat="1" applyFill="1" applyBorder="1"/>
    <xf numFmtId="2" fontId="2" fillId="0" borderId="0" xfId="2" applyNumberFormat="1"/>
    <xf numFmtId="2" fontId="2" fillId="6" borderId="14" xfId="2" applyNumberFormat="1" applyFill="1" applyBorder="1"/>
    <xf numFmtId="0" fontId="0" fillId="0" borderId="0" xfId="0" applyAlignment="1">
      <alignment horizontal="left" vertical="top"/>
    </xf>
    <xf numFmtId="2" fontId="7" fillId="4" borderId="0" xfId="0" applyNumberFormat="1" applyFont="1" applyFill="1" applyAlignment="1">
      <alignment horizontal="left" vertical="top"/>
    </xf>
    <xf numFmtId="0" fontId="7" fillId="4" borderId="2" xfId="0" applyFont="1" applyFill="1" applyBorder="1" applyAlignment="1">
      <alignment vertical="top" wrapText="1"/>
    </xf>
    <xf numFmtId="0" fontId="7" fillId="4" borderId="41" xfId="0" applyFont="1" applyFill="1" applyBorder="1" applyAlignment="1">
      <alignment vertical="top" wrapText="1"/>
    </xf>
    <xf numFmtId="2" fontId="7" fillId="5" borderId="14" xfId="0" applyNumberFormat="1" applyFont="1" applyFill="1" applyBorder="1" applyAlignment="1">
      <alignment horizontal="left" vertical="top"/>
    </xf>
    <xf numFmtId="2" fontId="2" fillId="0" borderId="42" xfId="0" applyNumberFormat="1" applyFont="1" applyBorder="1" applyAlignment="1">
      <alignment horizontal="left" vertical="top"/>
    </xf>
    <xf numFmtId="2" fontId="7" fillId="5" borderId="0" xfId="0" applyNumberFormat="1" applyFont="1" applyFill="1" applyAlignment="1">
      <alignment horizontal="left" vertical="top"/>
    </xf>
    <xf numFmtId="2" fontId="2" fillId="0" borderId="38" xfId="0" applyNumberFormat="1" applyFont="1" applyBorder="1" applyAlignment="1">
      <alignment horizontal="left" vertical="top"/>
    </xf>
    <xf numFmtId="0" fontId="0" fillId="0" borderId="40" xfId="0" applyBorder="1" applyAlignment="1">
      <alignment horizontal="left" vertical="top"/>
    </xf>
    <xf numFmtId="0" fontId="3" fillId="0" borderId="0" xfId="0" applyFont="1" applyAlignment="1">
      <alignment horizontal="left" vertical="top" wrapText="1"/>
    </xf>
    <xf numFmtId="41" fontId="0" fillId="0" borderId="0" xfId="0" applyNumberFormat="1" applyAlignment="1">
      <alignment horizontal="left" vertical="top"/>
    </xf>
    <xf numFmtId="2" fontId="3" fillId="12" borderId="14" xfId="0" applyNumberFormat="1" applyFont="1" applyFill="1" applyBorder="1" applyAlignment="1">
      <alignment horizontal="left" vertical="top" wrapText="1"/>
    </xf>
    <xf numFmtId="2" fontId="7" fillId="3" borderId="0" xfId="0" applyNumberFormat="1" applyFont="1" applyFill="1" applyAlignment="1">
      <alignment horizontal="left" vertical="top"/>
    </xf>
    <xf numFmtId="2" fontId="7" fillId="12" borderId="1" xfId="0" applyNumberFormat="1" applyFont="1" applyFill="1" applyBorder="1" applyAlignment="1">
      <alignment horizontal="left" vertical="top"/>
    </xf>
    <xf numFmtId="2" fontId="7" fillId="12" borderId="5" xfId="0" applyNumberFormat="1" applyFont="1" applyFill="1" applyBorder="1" applyAlignment="1">
      <alignment horizontal="left" vertical="top"/>
    </xf>
    <xf numFmtId="2" fontId="7" fillId="0" borderId="5" xfId="0" applyNumberFormat="1" applyFont="1" applyBorder="1"/>
    <xf numFmtId="2" fontId="2" fillId="0" borderId="5" xfId="0" applyNumberFormat="1" applyFont="1" applyBorder="1" applyAlignment="1">
      <alignment vertical="top"/>
    </xf>
    <xf numFmtId="2" fontId="7" fillId="3" borderId="43" xfId="0" applyNumberFormat="1" applyFont="1" applyFill="1" applyBorder="1" applyAlignment="1">
      <alignment horizontal="left" vertical="top"/>
    </xf>
    <xf numFmtId="2" fontId="2" fillId="8" borderId="5" xfId="0" quotePrefix="1" applyNumberFormat="1" applyFont="1" applyFill="1" applyBorder="1" applyAlignment="1">
      <alignment horizontal="left" vertical="top"/>
    </xf>
    <xf numFmtId="2" fontId="2" fillId="8" borderId="33" xfId="0" quotePrefix="1" applyNumberFormat="1" applyFont="1" applyFill="1" applyBorder="1" applyAlignment="1">
      <alignment horizontal="left" vertical="top"/>
    </xf>
    <xf numFmtId="2" fontId="2" fillId="8" borderId="34" xfId="0" quotePrefix="1" applyNumberFormat="1" applyFont="1" applyFill="1" applyBorder="1" applyAlignment="1">
      <alignment horizontal="left" vertical="top"/>
    </xf>
    <xf numFmtId="0" fontId="2" fillId="0" borderId="44" xfId="0" applyFont="1" applyBorder="1" applyAlignment="1">
      <alignment vertical="top" wrapText="1"/>
    </xf>
    <xf numFmtId="0" fontId="2" fillId="0" borderId="30" xfId="0" applyFont="1" applyBorder="1" applyAlignment="1">
      <alignment vertical="top" wrapText="1"/>
    </xf>
    <xf numFmtId="0" fontId="2" fillId="0" borderId="19" xfId="0" applyFont="1" applyBorder="1" applyAlignment="1">
      <alignment vertical="top" wrapText="1"/>
    </xf>
    <xf numFmtId="0" fontId="12" fillId="0" borderId="0" xfId="0" applyFont="1" applyAlignment="1">
      <alignment horizontal="justify" vertical="center"/>
    </xf>
    <xf numFmtId="0" fontId="2" fillId="0" borderId="0" xfId="0" applyFont="1"/>
    <xf numFmtId="0" fontId="19" fillId="0" borderId="0" xfId="0" applyFont="1" applyAlignment="1">
      <alignment horizontal="left" vertical="top"/>
    </xf>
    <xf numFmtId="0" fontId="19" fillId="0" borderId="0" xfId="0" applyFont="1" applyAlignment="1">
      <alignment horizontal="left" vertical="top" wrapText="1"/>
    </xf>
    <xf numFmtId="0" fontId="19" fillId="0" borderId="0" xfId="0" applyFont="1" applyAlignment="1">
      <alignment horizontal="justify" vertical="center"/>
    </xf>
    <xf numFmtId="0" fontId="8" fillId="0" borderId="0" xfId="0" applyFont="1" applyAlignment="1">
      <alignment vertical="center"/>
    </xf>
    <xf numFmtId="0" fontId="8" fillId="0" borderId="0" xfId="0" applyFont="1" applyAlignment="1">
      <alignment horizontal="justify" vertical="center"/>
    </xf>
    <xf numFmtId="0" fontId="8" fillId="0" borderId="0" xfId="0" applyFont="1" applyAlignment="1">
      <alignment horizontal="left" vertical="center"/>
    </xf>
    <xf numFmtId="0" fontId="16" fillId="0" borderId="0" xfId="0" applyFont="1" applyAlignment="1">
      <alignment horizontal="center" vertical="top"/>
    </xf>
    <xf numFmtId="0" fontId="18" fillId="0" borderId="19" xfId="0" applyFont="1" applyBorder="1" applyAlignment="1">
      <alignment horizontal="left" vertical="top"/>
    </xf>
    <xf numFmtId="2" fontId="16" fillId="0" borderId="0" xfId="0" applyNumberFormat="1" applyFont="1" applyAlignment="1">
      <alignment horizontal="left" vertical="top"/>
    </xf>
    <xf numFmtId="0" fontId="8" fillId="0" borderId="26" xfId="0" applyFont="1" applyBorder="1" applyAlignment="1">
      <alignment horizontal="justify" vertical="center"/>
    </xf>
    <xf numFmtId="0" fontId="8" fillId="0" borderId="4" xfId="0" applyFont="1" applyBorder="1" applyAlignment="1">
      <alignment horizontal="justify" vertical="center"/>
    </xf>
    <xf numFmtId="0" fontId="8" fillId="0" borderId="4" xfId="0" applyFont="1" applyBorder="1" applyAlignment="1">
      <alignment horizontal="justify" vertical="center" wrapText="1"/>
    </xf>
    <xf numFmtId="0" fontId="8" fillId="0" borderId="4" xfId="0" applyFont="1" applyBorder="1" applyAlignment="1">
      <alignment vertical="center" wrapText="1"/>
    </xf>
    <xf numFmtId="0" fontId="8" fillId="0" borderId="8" xfId="0" applyFont="1" applyBorder="1" applyAlignment="1">
      <alignment horizontal="justify" vertical="center" wrapText="1"/>
    </xf>
    <xf numFmtId="0" fontId="8" fillId="0" borderId="8" xfId="0" applyFont="1" applyBorder="1" applyAlignment="1">
      <alignment horizontal="justify" vertical="center"/>
    </xf>
    <xf numFmtId="0" fontId="8" fillId="0" borderId="9" xfId="0" applyFont="1" applyBorder="1" applyAlignment="1">
      <alignment horizontal="justify" vertical="center"/>
    </xf>
    <xf numFmtId="0" fontId="18" fillId="0" borderId="0" xfId="0" applyFont="1" applyAlignment="1">
      <alignment horizontal="left" vertical="top"/>
    </xf>
    <xf numFmtId="0" fontId="8" fillId="0" borderId="0" xfId="0" applyFont="1" applyAlignment="1">
      <alignment horizontal="left" vertical="top"/>
    </xf>
    <xf numFmtId="0" fontId="0" fillId="0" borderId="0" xfId="0" applyAlignment="1">
      <alignment horizontal="center" vertical="top" wrapText="1"/>
    </xf>
    <xf numFmtId="0" fontId="2" fillId="2" borderId="25" xfId="0" applyFont="1" applyFill="1" applyBorder="1" applyAlignment="1">
      <alignment vertical="top" wrapText="1"/>
    </xf>
    <xf numFmtId="0" fontId="2" fillId="2" borderId="6" xfId="0" applyFont="1" applyFill="1" applyBorder="1" applyAlignment="1">
      <alignment vertical="top" wrapText="1"/>
    </xf>
    <xf numFmtId="0" fontId="2" fillId="2" borderId="0" xfId="0" applyFont="1" applyFill="1" applyAlignment="1">
      <alignment vertical="top" wrapText="1"/>
    </xf>
    <xf numFmtId="0" fontId="2" fillId="2" borderId="13" xfId="0" applyFont="1" applyFill="1" applyBorder="1" applyAlignment="1">
      <alignment vertical="top" wrapText="1"/>
    </xf>
    <xf numFmtId="0" fontId="2" fillId="2" borderId="5" xfId="0" applyFont="1" applyFill="1" applyBorder="1" applyAlignment="1">
      <alignment vertical="top" wrapText="1"/>
    </xf>
    <xf numFmtId="0" fontId="21" fillId="0" borderId="0" xfId="0" applyFont="1" applyAlignment="1">
      <alignment horizontal="left" vertical="top"/>
    </xf>
    <xf numFmtId="0" fontId="8" fillId="0" borderId="0" xfId="0" applyFont="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xf>
    <xf numFmtId="0" fontId="21" fillId="0" borderId="0" xfId="0" applyFont="1" applyAlignment="1">
      <alignment horizontal="left" vertical="top" wrapText="1" indent="9"/>
    </xf>
    <xf numFmtId="0" fontId="23" fillId="0" borderId="0" xfId="0" applyFont="1" applyAlignment="1">
      <alignment horizontal="left" vertical="top" wrapText="1"/>
    </xf>
    <xf numFmtId="0" fontId="25" fillId="8" borderId="0" xfId="0" applyFont="1" applyFill="1" applyAlignment="1">
      <alignment horizontal="left" vertical="top"/>
    </xf>
    <xf numFmtId="0" fontId="0" fillId="8" borderId="0" xfId="0" applyFill="1"/>
    <xf numFmtId="2" fontId="2" fillId="8" borderId="0" xfId="0" applyNumberFormat="1" applyFont="1" applyFill="1" applyAlignment="1">
      <alignment vertical="top"/>
    </xf>
    <xf numFmtId="2" fontId="17" fillId="8" borderId="0" xfId="0" applyNumberFormat="1" applyFont="1" applyFill="1" applyAlignment="1">
      <alignment horizontal="left" vertical="top"/>
    </xf>
    <xf numFmtId="0" fontId="18" fillId="0" borderId="0" xfId="0" applyFont="1" applyAlignment="1">
      <alignment horizontal="left" vertical="top" wrapText="1"/>
    </xf>
    <xf numFmtId="0" fontId="18" fillId="0" borderId="19" xfId="0" applyFont="1" applyBorder="1" applyAlignment="1">
      <alignment horizontal="left" vertical="top" wrapText="1"/>
    </xf>
    <xf numFmtId="0" fontId="8" fillId="0" borderId="35" xfId="0" applyFont="1" applyBorder="1" applyAlignment="1">
      <alignment horizontal="justify" vertical="center" wrapText="1"/>
    </xf>
    <xf numFmtId="0" fontId="8" fillId="0" borderId="36" xfId="0" applyFont="1" applyBorder="1" applyAlignment="1">
      <alignment horizontal="justify" vertical="center" wrapText="1"/>
    </xf>
    <xf numFmtId="0" fontId="8" fillId="0" borderId="39" xfId="0" applyFont="1" applyBorder="1" applyAlignment="1">
      <alignment horizontal="justify" vertical="center" wrapText="1"/>
    </xf>
    <xf numFmtId="0" fontId="8" fillId="0" borderId="0" xfId="0" applyFont="1"/>
    <xf numFmtId="0" fontId="8" fillId="0" borderId="35" xfId="0" applyFont="1" applyBorder="1" applyAlignment="1">
      <alignment horizontal="justify" vertical="center"/>
    </xf>
    <xf numFmtId="0" fontId="8" fillId="0" borderId="36" xfId="0" applyFont="1" applyBorder="1" applyAlignment="1">
      <alignment horizontal="justify" vertical="center"/>
    </xf>
    <xf numFmtId="0" fontId="8" fillId="0" borderId="39" xfId="0" applyFont="1" applyBorder="1" applyAlignment="1">
      <alignment horizontal="justify" vertical="center"/>
    </xf>
    <xf numFmtId="0" fontId="8" fillId="0" borderId="11" xfId="0" applyFont="1" applyBorder="1"/>
    <xf numFmtId="0" fontId="12" fillId="0" borderId="16" xfId="0" applyFont="1" applyBorder="1" applyAlignment="1">
      <alignment horizontal="left"/>
    </xf>
    <xf numFmtId="0" fontId="12" fillId="0" borderId="0" xfId="0" applyFont="1" applyAlignment="1">
      <alignment horizontal="left"/>
    </xf>
    <xf numFmtId="0" fontId="12" fillId="0" borderId="19" xfId="0" applyFont="1" applyBorder="1" applyAlignment="1">
      <alignment horizontal="left"/>
    </xf>
    <xf numFmtId="0" fontId="12" fillId="0" borderId="16" xfId="0" applyFont="1" applyBorder="1" applyAlignment="1">
      <alignment vertical="top"/>
    </xf>
    <xf numFmtId="0" fontId="12" fillId="0" borderId="0" xfId="0" applyFont="1" applyAlignment="1">
      <alignment vertical="top"/>
    </xf>
    <xf numFmtId="0" fontId="12" fillId="0" borderId="19" xfId="0" applyFont="1" applyBorder="1" applyAlignment="1">
      <alignment vertical="top"/>
    </xf>
    <xf numFmtId="0" fontId="12" fillId="0" borderId="16" xfId="0" applyFont="1" applyBorder="1" applyAlignment="1">
      <alignment horizontal="center"/>
    </xf>
    <xf numFmtId="0" fontId="15" fillId="13" borderId="0" xfId="2" applyFont="1" applyFill="1"/>
    <xf numFmtId="0" fontId="14" fillId="2" borderId="0" xfId="0" applyFont="1" applyFill="1" applyAlignment="1">
      <alignment horizontal="left" vertical="top" wrapText="1"/>
    </xf>
    <xf numFmtId="0" fontId="8" fillId="0" borderId="0" xfId="0" applyFont="1" applyAlignment="1">
      <alignment horizontal="justify" vertical="center" wrapText="1"/>
    </xf>
    <xf numFmtId="0" fontId="27" fillId="0" borderId="0" xfId="0" applyFont="1" applyAlignment="1">
      <alignment vertical="center"/>
    </xf>
    <xf numFmtId="0" fontId="2" fillId="15" borderId="15" xfId="0" applyFont="1" applyFill="1" applyBorder="1" applyAlignment="1">
      <alignment vertical="top" wrapText="1"/>
    </xf>
    <xf numFmtId="0" fontId="2" fillId="15" borderId="17" xfId="0" applyFont="1" applyFill="1" applyBorder="1" applyAlignment="1">
      <alignment vertical="top" wrapText="1"/>
    </xf>
    <xf numFmtId="0" fontId="2" fillId="15" borderId="21" xfId="0" applyFont="1" applyFill="1" applyBorder="1" applyAlignment="1">
      <alignment vertical="top" wrapText="1"/>
    </xf>
    <xf numFmtId="0" fontId="27" fillId="15" borderId="40" xfId="0" applyFont="1" applyFill="1" applyBorder="1" applyAlignment="1">
      <alignment vertical="center"/>
    </xf>
    <xf numFmtId="0" fontId="2" fillId="15" borderId="20" xfId="0" applyFont="1" applyFill="1" applyBorder="1" applyAlignment="1">
      <alignment vertical="top" wrapText="1"/>
    </xf>
    <xf numFmtId="0" fontId="29" fillId="0" borderId="46" xfId="0" applyFont="1" applyBorder="1" applyAlignment="1">
      <alignment horizontal="center"/>
    </xf>
    <xf numFmtId="0" fontId="30" fillId="16" borderId="6" xfId="0" applyFont="1" applyFill="1" applyBorder="1" applyAlignment="1">
      <alignment horizontal="left"/>
    </xf>
    <xf numFmtId="0" fontId="29" fillId="0" borderId="47" xfId="0" applyFont="1" applyBorder="1" applyAlignment="1">
      <alignment horizontal="center"/>
    </xf>
    <xf numFmtId="0" fontId="30" fillId="16" borderId="23" xfId="0" applyFont="1" applyFill="1" applyBorder="1" applyAlignment="1">
      <alignment horizontal="left"/>
    </xf>
    <xf numFmtId="0" fontId="29" fillId="0" borderId="48" xfId="0" applyFont="1" applyBorder="1" applyAlignment="1">
      <alignment horizontal="center"/>
    </xf>
    <xf numFmtId="0" fontId="30" fillId="16" borderId="7" xfId="0" applyFont="1" applyFill="1" applyBorder="1" applyAlignment="1">
      <alignment horizontal="left"/>
    </xf>
    <xf numFmtId="0" fontId="29" fillId="0" borderId="49" xfId="0" applyFont="1" applyBorder="1" applyAlignment="1">
      <alignment horizontal="center"/>
    </xf>
    <xf numFmtId="0" fontId="30" fillId="16" borderId="25" xfId="0" applyFont="1" applyFill="1" applyBorder="1" applyAlignment="1">
      <alignment horizontal="left"/>
    </xf>
    <xf numFmtId="2" fontId="7" fillId="0" borderId="0" xfId="0" applyNumberFormat="1" applyFont="1" applyAlignment="1">
      <alignment horizontal="left" vertical="top"/>
    </xf>
    <xf numFmtId="0" fontId="2" fillId="0" borderId="0" xfId="2" applyAlignment="1">
      <alignment horizontal="left"/>
    </xf>
    <xf numFmtId="2" fontId="2" fillId="0" borderId="22" xfId="3" applyNumberFormat="1" applyFont="1" applyBorder="1"/>
    <xf numFmtId="0" fontId="15" fillId="0" borderId="0" xfId="2" applyFont="1" applyAlignment="1">
      <alignment horizontal="right"/>
    </xf>
    <xf numFmtId="0" fontId="3" fillId="0" borderId="0" xfId="0" applyFont="1" applyProtection="1">
      <protection locked="0"/>
    </xf>
    <xf numFmtId="0" fontId="0" fillId="0" borderId="0" xfId="0" applyProtection="1">
      <protection locked="0"/>
    </xf>
    <xf numFmtId="165" fontId="0" fillId="0" borderId="0" xfId="0" applyNumberFormat="1" applyProtection="1">
      <protection locked="0"/>
    </xf>
    <xf numFmtId="165" fontId="0" fillId="0" borderId="0" xfId="0" applyNumberFormat="1"/>
    <xf numFmtId="16" fontId="3" fillId="0" borderId="0" xfId="0" quotePrefix="1" applyNumberFormat="1" applyFont="1" applyAlignment="1" applyProtection="1">
      <alignment horizontal="right"/>
      <protection locked="0"/>
    </xf>
    <xf numFmtId="0" fontId="0" fillId="0" borderId="0" xfId="0" applyAlignment="1" applyProtection="1">
      <alignment horizontal="right"/>
      <protection locked="0"/>
    </xf>
    <xf numFmtId="0" fontId="3" fillId="0" borderId="0" xfId="0" applyFont="1" applyAlignment="1" applyProtection="1">
      <alignment wrapText="1"/>
      <protection locked="0"/>
    </xf>
    <xf numFmtId="0" fontId="2" fillId="0" borderId="0" xfId="0" applyFont="1" applyAlignment="1" applyProtection="1">
      <alignment horizontal="left"/>
      <protection locked="0"/>
    </xf>
    <xf numFmtId="165" fontId="0" fillId="0" borderId="0" xfId="0" applyNumberFormat="1" applyAlignment="1" applyProtection="1">
      <alignment horizontal="right"/>
      <protection locked="0"/>
    </xf>
    <xf numFmtId="0" fontId="0" fillId="0" borderId="16" xfId="0" applyBorder="1"/>
    <xf numFmtId="0" fontId="0" fillId="0" borderId="17" xfId="0" applyBorder="1"/>
    <xf numFmtId="0" fontId="11" fillId="0" borderId="40" xfId="0" applyFont="1" applyBorder="1"/>
    <xf numFmtId="0" fontId="0" fillId="0" borderId="21" xfId="0" applyBorder="1"/>
    <xf numFmtId="0" fontId="14" fillId="0" borderId="0" xfId="0" applyFont="1" applyAlignment="1" applyProtection="1">
      <alignment horizontal="center"/>
      <protection locked="0"/>
    </xf>
    <xf numFmtId="0" fontId="34" fillId="0" borderId="0" xfId="0" applyFont="1" applyProtection="1">
      <protection locked="0"/>
    </xf>
    <xf numFmtId="3" fontId="39" fillId="17" borderId="0" xfId="0" applyNumberFormat="1" applyFont="1" applyFill="1" applyProtection="1">
      <protection locked="0"/>
    </xf>
    <xf numFmtId="0" fontId="3" fillId="0" borderId="15" xfId="0" applyFont="1" applyBorder="1" applyProtection="1">
      <protection locked="0"/>
    </xf>
    <xf numFmtId="0" fontId="3" fillId="0" borderId="40" xfId="0" applyFont="1" applyBorder="1" applyProtection="1">
      <protection locked="0"/>
    </xf>
    <xf numFmtId="0" fontId="3" fillId="0" borderId="18" xfId="0" applyFont="1" applyBorder="1" applyProtection="1">
      <protection locked="0"/>
    </xf>
    <xf numFmtId="0" fontId="3" fillId="0" borderId="19" xfId="0" applyFont="1" applyBorder="1" applyProtection="1">
      <protection locked="0"/>
    </xf>
    <xf numFmtId="0" fontId="40" fillId="11" borderId="1" xfId="1" applyFont="1" applyFill="1" applyBorder="1"/>
    <xf numFmtId="0" fontId="41" fillId="11" borderId="2" xfId="1" applyFont="1" applyFill="1" applyBorder="1" applyAlignment="1">
      <alignment horizontal="center"/>
    </xf>
    <xf numFmtId="0" fontId="1" fillId="11" borderId="2" xfId="1" applyFill="1" applyBorder="1"/>
    <xf numFmtId="166" fontId="3" fillId="11" borderId="2" xfId="0" applyNumberFormat="1" applyFont="1" applyFill="1" applyBorder="1" applyAlignment="1">
      <alignment horizontal="right"/>
    </xf>
    <xf numFmtId="0" fontId="0" fillId="11" borderId="2" xfId="0" applyFill="1" applyBorder="1"/>
    <xf numFmtId="0" fontId="36" fillId="0" borderId="0" xfId="0" applyFont="1" applyAlignment="1">
      <alignment horizontal="justify"/>
    </xf>
    <xf numFmtId="0" fontId="3" fillId="0" borderId="50" xfId="0" applyFont="1" applyBorder="1" applyProtection="1">
      <protection locked="0"/>
    </xf>
    <xf numFmtId="0" fontId="3" fillId="0" borderId="51" xfId="0" applyFont="1" applyBorder="1" applyAlignment="1" applyProtection="1">
      <alignment horizontal="right"/>
      <protection locked="0"/>
    </xf>
    <xf numFmtId="0" fontId="3" fillId="0" borderId="51" xfId="0" applyFont="1" applyBorder="1"/>
    <xf numFmtId="0" fontId="3" fillId="0" borderId="51" xfId="0" applyFont="1" applyBorder="1" applyAlignment="1" applyProtection="1">
      <alignment horizontal="center"/>
      <protection locked="0"/>
    </xf>
    <xf numFmtId="0" fontId="0" fillId="0" borderId="51" xfId="0" applyBorder="1" applyProtection="1">
      <protection locked="0"/>
    </xf>
    <xf numFmtId="0" fontId="3" fillId="0" borderId="52" xfId="0" applyFont="1" applyBorder="1"/>
    <xf numFmtId="0" fontId="3" fillId="0" borderId="38" xfId="0" applyFont="1" applyBorder="1"/>
    <xf numFmtId="0" fontId="3" fillId="0" borderId="38" xfId="0" applyFont="1" applyBorder="1" applyAlignment="1">
      <alignment horizontal="right"/>
    </xf>
    <xf numFmtId="0" fontId="0" fillId="0" borderId="38" xfId="0" applyBorder="1"/>
    <xf numFmtId="0" fontId="3" fillId="0" borderId="0" xfId="0" applyFont="1" applyAlignment="1" applyProtection="1">
      <alignment horizontal="center"/>
      <protection locked="0"/>
    </xf>
    <xf numFmtId="0" fontId="42" fillId="0" borderId="0" xfId="0" applyFont="1" applyAlignment="1" applyProtection="1">
      <alignment wrapText="1"/>
      <protection locked="0"/>
    </xf>
    <xf numFmtId="0" fontId="3" fillId="0" borderId="0" xfId="0" applyFont="1" applyAlignment="1" applyProtection="1">
      <alignment horizontal="right"/>
      <protection locked="0"/>
    </xf>
    <xf numFmtId="1" fontId="0" fillId="0" borderId="0" xfId="0" applyNumberFormat="1" applyProtection="1">
      <protection locked="0"/>
    </xf>
    <xf numFmtId="1" fontId="31" fillId="0" borderId="0" xfId="6" applyNumberFormat="1" applyFont="1" applyAlignment="1" applyProtection="1">
      <alignment horizontal="right"/>
      <protection locked="0"/>
    </xf>
    <xf numFmtId="3" fontId="0" fillId="0" borderId="0" xfId="0" applyNumberFormat="1" applyProtection="1">
      <protection locked="0"/>
    </xf>
    <xf numFmtId="0" fontId="15" fillId="0" borderId="1" xfId="0" applyFont="1" applyBorder="1" applyProtection="1">
      <protection locked="0"/>
    </xf>
    <xf numFmtId="0" fontId="15" fillId="0" borderId="2" xfId="0" applyFont="1" applyBorder="1" applyProtection="1">
      <protection locked="0"/>
    </xf>
    <xf numFmtId="0" fontId="15" fillId="0" borderId="2" xfId="0" applyFont="1" applyBorder="1"/>
    <xf numFmtId="0" fontId="33" fillId="0" borderId="0" xfId="0" applyFont="1" applyAlignment="1" applyProtection="1">
      <alignment wrapText="1"/>
      <protection locked="0"/>
    </xf>
    <xf numFmtId="0" fontId="36" fillId="0" borderId="0" xfId="0" applyFont="1" applyAlignment="1">
      <alignment horizontal="left" vertical="top"/>
    </xf>
    <xf numFmtId="0" fontId="34" fillId="0" borderId="0" xfId="0" applyFont="1" applyAlignment="1" applyProtection="1">
      <alignment horizontal="left" vertical="top"/>
      <protection locked="0"/>
    </xf>
    <xf numFmtId="0" fontId="14" fillId="0" borderId="0" xfId="0" applyFont="1" applyAlignment="1" applyProtection="1">
      <alignment horizontal="left" vertical="top"/>
      <protection locked="0"/>
    </xf>
    <xf numFmtId="0" fontId="14" fillId="0" borderId="19" xfId="0" applyFont="1" applyBorder="1" applyAlignment="1" applyProtection="1">
      <alignment horizontal="left" vertical="top"/>
      <protection locked="0"/>
    </xf>
    <xf numFmtId="0" fontId="0" fillId="0" borderId="19" xfId="0" applyBorder="1" applyAlignment="1">
      <alignment horizontal="left" vertical="top"/>
    </xf>
    <xf numFmtId="0" fontId="8" fillId="0" borderId="12" xfId="0" applyFont="1" applyBorder="1" applyAlignment="1">
      <alignment horizontal="justify" vertical="center" wrapText="1"/>
    </xf>
    <xf numFmtId="0" fontId="8" fillId="0" borderId="45" xfId="0" applyFont="1" applyBorder="1" applyAlignment="1">
      <alignment horizontal="justify" vertical="center" wrapText="1"/>
    </xf>
    <xf numFmtId="1" fontId="37" fillId="11" borderId="14" xfId="0" applyNumberFormat="1" applyFont="1" applyFill="1" applyBorder="1" applyAlignment="1">
      <alignment horizontal="left" vertical="top"/>
    </xf>
    <xf numFmtId="1" fontId="39" fillId="11" borderId="14" xfId="0" applyNumberFormat="1" applyFont="1" applyFill="1" applyBorder="1" applyAlignment="1" applyProtection="1">
      <alignment horizontal="left" vertical="top"/>
      <protection locked="0"/>
    </xf>
    <xf numFmtId="3" fontId="39" fillId="11" borderId="14" xfId="0" applyNumberFormat="1" applyFont="1" applyFill="1" applyBorder="1" applyAlignment="1" applyProtection="1">
      <alignment horizontal="left" vertical="top"/>
      <protection locked="0"/>
    </xf>
    <xf numFmtId="1" fontId="39" fillId="5" borderId="14" xfId="0" applyNumberFormat="1" applyFont="1" applyFill="1" applyBorder="1" applyAlignment="1" applyProtection="1">
      <alignment horizontal="left" vertical="top"/>
      <protection locked="0"/>
    </xf>
    <xf numFmtId="165" fontId="43" fillId="0" borderId="0" xfId="0" applyNumberFormat="1" applyFont="1" applyProtection="1">
      <protection locked="0"/>
    </xf>
    <xf numFmtId="0" fontId="8" fillId="0" borderId="24" xfId="0" applyFont="1" applyBorder="1" applyAlignment="1">
      <alignment horizontal="justify" vertical="center"/>
    </xf>
    <xf numFmtId="0" fontId="8" fillId="0" borderId="53" xfId="0" applyFont="1" applyBorder="1" applyAlignment="1">
      <alignment horizontal="justify" vertical="center" wrapText="1"/>
    </xf>
    <xf numFmtId="167" fontId="0" fillId="0" borderId="0" xfId="0" applyNumberFormat="1"/>
    <xf numFmtId="165" fontId="3" fillId="0" borderId="0" xfId="0" applyNumberFormat="1" applyFont="1" applyProtection="1">
      <protection locked="0"/>
    </xf>
    <xf numFmtId="0" fontId="5" fillId="0" borderId="0" xfId="0" applyFont="1" applyAlignment="1">
      <alignment horizontal="center" wrapText="1"/>
    </xf>
    <xf numFmtId="0" fontId="6" fillId="0" borderId="0" xfId="0" applyFont="1" applyAlignment="1">
      <alignment wrapText="1"/>
    </xf>
    <xf numFmtId="0" fontId="0" fillId="0" borderId="0" xfId="0" applyAlignment="1">
      <alignment wrapText="1"/>
    </xf>
    <xf numFmtId="167" fontId="0" fillId="0" borderId="0" xfId="0" applyNumberFormat="1" applyAlignment="1">
      <alignment wrapText="1"/>
    </xf>
    <xf numFmtId="43" fontId="2" fillId="0" borderId="0" xfId="5" applyFont="1" applyAlignment="1">
      <alignment horizontal="right" vertical="top"/>
    </xf>
    <xf numFmtId="43" fontId="2" fillId="0" borderId="19" xfId="5" applyFont="1" applyBorder="1" applyAlignment="1">
      <alignment horizontal="right" vertical="top"/>
    </xf>
    <xf numFmtId="43" fontId="7" fillId="0" borderId="9" xfId="5" applyFont="1" applyBorder="1" applyAlignment="1">
      <alignment horizontal="right" vertical="top" wrapText="1"/>
    </xf>
    <xf numFmtId="43" fontId="2" fillId="0" borderId="28" xfId="5" applyFont="1" applyBorder="1" applyAlignment="1">
      <alignment horizontal="right" vertical="top"/>
    </xf>
    <xf numFmtId="43" fontId="7" fillId="4" borderId="14" xfId="5" applyFont="1" applyFill="1" applyBorder="1" applyAlignment="1">
      <alignment horizontal="right" vertical="top"/>
    </xf>
    <xf numFmtId="43" fontId="2" fillId="0" borderId="3" xfId="5" applyFont="1" applyBorder="1" applyAlignment="1">
      <alignment horizontal="right" vertical="top"/>
    </xf>
    <xf numFmtId="43" fontId="2" fillId="0" borderId="27" xfId="5" applyFont="1" applyBorder="1" applyAlignment="1">
      <alignment horizontal="right" vertical="top"/>
    </xf>
    <xf numFmtId="43" fontId="2" fillId="0" borderId="20" xfId="5" applyFont="1" applyBorder="1" applyAlignment="1">
      <alignment horizontal="right" vertical="top"/>
    </xf>
    <xf numFmtId="43" fontId="2" fillId="0" borderId="25" xfId="5" applyFont="1" applyBorder="1" applyAlignment="1">
      <alignment horizontal="right" vertical="top"/>
    </xf>
    <xf numFmtId="43" fontId="2" fillId="0" borderId="6" xfId="5" applyFont="1" applyBorder="1" applyAlignment="1">
      <alignment horizontal="right" vertical="top"/>
    </xf>
    <xf numFmtId="43" fontId="7" fillId="4" borderId="11" xfId="5" applyFont="1" applyFill="1" applyBorder="1" applyAlignment="1">
      <alignment horizontal="right" vertical="top"/>
    </xf>
    <xf numFmtId="43" fontId="2" fillId="0" borderId="29" xfId="5" applyFont="1" applyBorder="1" applyAlignment="1">
      <alignment horizontal="right" vertical="top"/>
    </xf>
    <xf numFmtId="43" fontId="2" fillId="6" borderId="3" xfId="5" applyFont="1" applyFill="1" applyBorder="1" applyAlignment="1">
      <alignment horizontal="right" vertical="top"/>
    </xf>
    <xf numFmtId="43" fontId="2" fillId="0" borderId="34" xfId="5" applyFont="1" applyBorder="1" applyAlignment="1">
      <alignment horizontal="right" vertical="top"/>
    </xf>
    <xf numFmtId="43" fontId="2" fillId="0" borderId="33" xfId="5" applyFont="1" applyBorder="1" applyAlignment="1">
      <alignment horizontal="right" vertical="top"/>
    </xf>
    <xf numFmtId="43" fontId="7" fillId="3" borderId="14" xfId="5" applyFont="1" applyFill="1" applyBorder="1" applyAlignment="1">
      <alignment horizontal="right" vertical="top"/>
    </xf>
    <xf numFmtId="43" fontId="7" fillId="7" borderId="14" xfId="5" applyFont="1" applyFill="1" applyBorder="1" applyAlignment="1">
      <alignment horizontal="right" vertical="top"/>
    </xf>
    <xf numFmtId="43" fontId="2" fillId="15" borderId="16" xfId="5" applyFont="1" applyFill="1" applyBorder="1" applyAlignment="1">
      <alignment horizontal="right" vertical="top"/>
    </xf>
    <xf numFmtId="43" fontId="28" fillId="15" borderId="0" xfId="5" applyFont="1" applyFill="1" applyAlignment="1">
      <alignment horizontal="right" vertical="center"/>
    </xf>
    <xf numFmtId="43" fontId="2" fillId="15" borderId="0" xfId="5" applyFont="1" applyFill="1" applyAlignment="1">
      <alignment horizontal="right" vertical="top"/>
    </xf>
    <xf numFmtId="43" fontId="28" fillId="15" borderId="19" xfId="5" applyFont="1" applyFill="1" applyBorder="1" applyAlignment="1">
      <alignment horizontal="right" vertical="center"/>
    </xf>
    <xf numFmtId="167" fontId="4" fillId="0" borderId="0" xfId="0" applyNumberFormat="1" applyFont="1" applyAlignment="1">
      <alignment horizontal="left"/>
    </xf>
    <xf numFmtId="167" fontId="4" fillId="0" borderId="0" xfId="0" applyNumberFormat="1" applyFont="1" applyAlignment="1">
      <alignment horizontal="center"/>
    </xf>
    <xf numFmtId="167" fontId="36" fillId="0" borderId="0" xfId="0" applyNumberFormat="1" applyFont="1"/>
    <xf numFmtId="167" fontId="38" fillId="0" borderId="0" xfId="0" applyNumberFormat="1" applyFont="1" applyAlignment="1">
      <alignment wrapText="1"/>
    </xf>
    <xf numFmtId="167" fontId="0" fillId="0" borderId="16" xfId="0" applyNumberFormat="1" applyBorder="1"/>
    <xf numFmtId="167" fontId="0" fillId="0" borderId="17" xfId="0" applyNumberFormat="1" applyBorder="1"/>
    <xf numFmtId="167" fontId="3" fillId="0" borderId="0" xfId="0" applyNumberFormat="1" applyFont="1" applyProtection="1">
      <protection locked="0"/>
    </xf>
    <xf numFmtId="167" fontId="3" fillId="0" borderId="21" xfId="0" applyNumberFormat="1" applyFont="1" applyBorder="1" applyProtection="1">
      <protection locked="0"/>
    </xf>
    <xf numFmtId="167" fontId="3" fillId="0" borderId="19" xfId="0" applyNumberFormat="1" applyFont="1" applyBorder="1" applyProtection="1">
      <protection locked="0"/>
    </xf>
    <xf numFmtId="167" fontId="3" fillId="0" borderId="20" xfId="0" applyNumberFormat="1" applyFont="1" applyBorder="1" applyProtection="1">
      <protection locked="0"/>
    </xf>
    <xf numFmtId="167" fontId="0" fillId="11" borderId="3" xfId="0" applyNumberFormat="1" applyFill="1" applyBorder="1"/>
    <xf numFmtId="167" fontId="3" fillId="0" borderId="51" xfId="0" applyNumberFormat="1" applyFont="1" applyBorder="1" applyAlignment="1" applyProtection="1">
      <alignment horizontal="center"/>
      <protection locked="0"/>
    </xf>
    <xf numFmtId="167" fontId="3" fillId="0" borderId="13" xfId="0" applyNumberFormat="1" applyFont="1" applyBorder="1" applyAlignment="1" applyProtection="1">
      <alignment horizontal="center"/>
      <protection locked="0"/>
    </xf>
    <xf numFmtId="167" fontId="3" fillId="0" borderId="38" xfId="0" applyNumberFormat="1" applyFont="1" applyBorder="1" applyAlignment="1">
      <alignment horizontal="center"/>
    </xf>
    <xf numFmtId="167" fontId="3" fillId="0" borderId="25" xfId="0" applyNumberFormat="1" applyFont="1" applyBorder="1" applyAlignment="1">
      <alignment horizontal="center"/>
    </xf>
    <xf numFmtId="167" fontId="31" fillId="0" borderId="0" xfId="4" applyNumberFormat="1" applyFont="1"/>
    <xf numFmtId="167" fontId="31" fillId="11" borderId="0" xfId="4" applyNumberFormat="1" applyFont="1" applyFill="1" applyProtection="1"/>
    <xf numFmtId="167" fontId="31" fillId="11" borderId="0" xfId="4" applyNumberFormat="1" applyFont="1" applyFill="1" applyProtection="1">
      <protection locked="0"/>
    </xf>
    <xf numFmtId="167" fontId="31" fillId="11" borderId="5" xfId="4" applyNumberFormat="1" applyFont="1" applyFill="1" applyBorder="1" applyProtection="1"/>
    <xf numFmtId="167" fontId="31" fillId="11" borderId="0" xfId="4" applyNumberFormat="1" applyFont="1" applyFill="1" applyBorder="1" applyProtection="1"/>
    <xf numFmtId="167" fontId="0" fillId="11" borderId="0" xfId="0" applyNumberFormat="1" applyFill="1"/>
    <xf numFmtId="167" fontId="0" fillId="11" borderId="0" xfId="0" applyNumberFormat="1" applyFill="1" applyProtection="1">
      <protection locked="0"/>
    </xf>
    <xf numFmtId="167" fontId="31" fillId="11" borderId="38" xfId="4" applyNumberFormat="1" applyFont="1" applyFill="1" applyBorder="1" applyProtection="1"/>
    <xf numFmtId="167" fontId="31" fillId="11" borderId="0" xfId="5" applyNumberFormat="1" applyFont="1" applyFill="1" applyProtection="1">
      <protection locked="0"/>
    </xf>
    <xf numFmtId="167" fontId="0" fillId="11" borderId="0" xfId="5" applyNumberFormat="1" applyFont="1" applyFill="1"/>
    <xf numFmtId="167" fontId="3" fillId="11" borderId="0" xfId="5" applyNumberFormat="1" applyFont="1" applyFill="1"/>
    <xf numFmtId="167" fontId="31" fillId="11" borderId="0" xfId="4" applyNumberFormat="1" applyFont="1" applyFill="1" applyBorder="1" applyProtection="1">
      <protection locked="0"/>
    </xf>
    <xf numFmtId="167" fontId="15" fillId="0" borderId="2" xfId="0" applyNumberFormat="1" applyFont="1" applyBorder="1"/>
    <xf numFmtId="167" fontId="15" fillId="0" borderId="3" xfId="0" applyNumberFormat="1" applyFont="1" applyBorder="1"/>
    <xf numFmtId="0" fontId="2" fillId="0" borderId="27" xfId="0" applyFont="1" applyBorder="1" applyAlignment="1">
      <alignment vertical="top" wrapText="1"/>
    </xf>
    <xf numFmtId="0" fontId="2" fillId="0" borderId="28" xfId="0" applyFont="1" applyBorder="1" applyAlignment="1">
      <alignment vertical="top" wrapText="1"/>
    </xf>
    <xf numFmtId="0" fontId="2" fillId="0" borderId="34" xfId="0" applyFont="1" applyBorder="1" applyAlignment="1">
      <alignment vertical="top" wrapText="1"/>
    </xf>
    <xf numFmtId="0" fontId="2" fillId="0" borderId="33" xfId="0" applyFont="1" applyBorder="1" applyAlignment="1">
      <alignment vertical="top" wrapText="1"/>
    </xf>
    <xf numFmtId="0" fontId="2" fillId="0" borderId="29" xfId="0" applyFont="1" applyBorder="1" applyAlignment="1">
      <alignment vertical="top" wrapText="1"/>
    </xf>
    <xf numFmtId="0" fontId="2" fillId="15" borderId="16" xfId="0" applyFont="1" applyFill="1" applyBorder="1" applyAlignment="1">
      <alignment vertical="top" wrapText="1"/>
    </xf>
    <xf numFmtId="0" fontId="27" fillId="15" borderId="0" xfId="0" applyFont="1" applyFill="1" applyAlignment="1">
      <alignment horizontal="right" vertical="center"/>
    </xf>
    <xf numFmtId="0" fontId="27" fillId="15" borderId="0" xfId="0" applyFont="1" applyFill="1" applyAlignment="1">
      <alignment vertical="center"/>
    </xf>
    <xf numFmtId="0" fontId="27" fillId="15" borderId="19" xfId="0" applyFont="1" applyFill="1" applyBorder="1" applyAlignment="1">
      <alignment horizontal="right" vertical="center"/>
    </xf>
    <xf numFmtId="43" fontId="2" fillId="0" borderId="5" xfId="5" applyFont="1" applyBorder="1" applyAlignment="1">
      <alignment horizontal="right" vertical="top"/>
    </xf>
    <xf numFmtId="0" fontId="23" fillId="18" borderId="0" xfId="0" applyFont="1" applyFill="1" applyAlignment="1">
      <alignment vertical="top" wrapText="1"/>
    </xf>
    <xf numFmtId="0" fontId="2" fillId="18" borderId="0" xfId="0" applyFont="1" applyFill="1" applyAlignment="1">
      <alignment vertical="top"/>
    </xf>
    <xf numFmtId="0" fontId="2" fillId="0" borderId="52" xfId="0" applyFont="1" applyBorder="1" applyAlignment="1">
      <alignment vertical="top" wrapText="1"/>
    </xf>
    <xf numFmtId="43" fontId="2" fillId="8" borderId="54" xfId="5" applyFont="1" applyFill="1" applyBorder="1" applyAlignment="1">
      <alignment horizontal="right" vertical="top"/>
    </xf>
    <xf numFmtId="43" fontId="2" fillId="0" borderId="55" xfId="5" applyFont="1" applyBorder="1" applyAlignment="1">
      <alignment horizontal="right" vertical="top"/>
    </xf>
    <xf numFmtId="43" fontId="2" fillId="8" borderId="55" xfId="5" applyFont="1" applyFill="1" applyBorder="1" applyAlignment="1">
      <alignment horizontal="right" vertical="top"/>
    </xf>
    <xf numFmtId="43" fontId="2" fillId="14" borderId="55" xfId="5" applyFont="1" applyFill="1" applyBorder="1" applyAlignment="1">
      <alignment horizontal="right" vertical="top"/>
    </xf>
    <xf numFmtId="43" fontId="2" fillId="0" borderId="55" xfId="5" applyFont="1" applyBorder="1" applyAlignment="1">
      <alignment horizontal="right" vertical="top" wrapText="1"/>
    </xf>
    <xf numFmtId="0" fontId="2" fillId="0" borderId="50" xfId="0" applyFont="1" applyBorder="1" applyAlignment="1">
      <alignment vertical="top" wrapText="1"/>
    </xf>
    <xf numFmtId="43" fontId="2" fillId="0" borderId="54" xfId="5" applyFont="1" applyBorder="1" applyAlignment="1">
      <alignment horizontal="right" vertical="top"/>
    </xf>
    <xf numFmtId="43" fontId="2" fillId="0" borderId="56" xfId="5" applyFont="1" applyBorder="1" applyAlignment="1">
      <alignment horizontal="right" vertical="top"/>
    </xf>
    <xf numFmtId="43" fontId="2" fillId="0" borderId="57" xfId="5" applyFont="1" applyBorder="1" applyAlignment="1">
      <alignment horizontal="right" vertical="top"/>
    </xf>
    <xf numFmtId="43" fontId="2" fillId="0" borderId="58" xfId="5" applyFont="1" applyBorder="1" applyAlignment="1">
      <alignment horizontal="right" vertical="top"/>
    </xf>
    <xf numFmtId="43" fontId="7" fillId="5" borderId="3" xfId="5" applyFont="1" applyFill="1" applyBorder="1" applyAlignment="1">
      <alignment horizontal="right" vertical="top"/>
    </xf>
    <xf numFmtId="43" fontId="3" fillId="3" borderId="20" xfId="5" applyFont="1" applyFill="1" applyBorder="1" applyAlignment="1">
      <alignment horizontal="right" vertical="top"/>
    </xf>
    <xf numFmtId="0" fontId="8" fillId="0" borderId="30" xfId="0" applyFont="1" applyBorder="1" applyAlignment="1">
      <alignment vertical="top" wrapText="1"/>
    </xf>
    <xf numFmtId="43" fontId="3" fillId="3" borderId="43" xfId="5" applyFont="1" applyFill="1" applyBorder="1" applyAlignment="1">
      <alignment horizontal="right" vertical="top"/>
    </xf>
    <xf numFmtId="0" fontId="0" fillId="3" borderId="2" xfId="0" applyFill="1" applyBorder="1" applyAlignment="1">
      <alignment vertical="top" wrapText="1"/>
    </xf>
    <xf numFmtId="0" fontId="0" fillId="3" borderId="3" xfId="0" applyFill="1" applyBorder="1" applyAlignment="1">
      <alignment vertical="top" wrapText="1"/>
    </xf>
    <xf numFmtId="43" fontId="7" fillId="0" borderId="56" xfId="5" applyFont="1" applyBorder="1" applyAlignment="1">
      <alignment horizontal="right" vertical="top"/>
    </xf>
    <xf numFmtId="43" fontId="7" fillId="3" borderId="6" xfId="5" applyFont="1" applyFill="1" applyBorder="1" applyAlignment="1">
      <alignment horizontal="right" vertical="top"/>
    </xf>
    <xf numFmtId="0" fontId="2" fillId="0" borderId="29" xfId="0" applyFont="1" applyBorder="1" applyAlignment="1">
      <alignment horizontal="left" vertical="top"/>
    </xf>
    <xf numFmtId="0" fontId="27" fillId="15" borderId="18" xfId="0" applyFont="1" applyFill="1" applyBorder="1" applyAlignment="1">
      <alignment horizontal="left" vertical="center"/>
    </xf>
    <xf numFmtId="167" fontId="2" fillId="13" borderId="33" xfId="0" applyNumberFormat="1" applyFont="1" applyFill="1" applyBorder="1" applyAlignment="1">
      <alignment vertical="top" wrapText="1"/>
    </xf>
    <xf numFmtId="167" fontId="2" fillId="13" borderId="14" xfId="0" applyNumberFormat="1" applyFont="1" applyFill="1" applyBorder="1" applyAlignment="1">
      <alignment vertical="top" wrapText="1"/>
    </xf>
    <xf numFmtId="167" fontId="2" fillId="13" borderId="29" xfId="0" applyNumberFormat="1" applyFont="1" applyFill="1" applyBorder="1" applyAlignment="1">
      <alignment vertical="top" wrapText="1"/>
    </xf>
    <xf numFmtId="0" fontId="15" fillId="5" borderId="14" xfId="0" applyFont="1" applyFill="1" applyBorder="1"/>
    <xf numFmtId="0" fontId="10" fillId="5" borderId="16" xfId="0" applyFont="1" applyFill="1" applyBorder="1"/>
    <xf numFmtId="0" fontId="27" fillId="15" borderId="40" xfId="0" applyFont="1" applyFill="1" applyBorder="1" applyAlignment="1">
      <alignment horizontal="left" vertical="center"/>
    </xf>
    <xf numFmtId="43" fontId="45" fillId="18" borderId="0" xfId="5" applyFont="1" applyFill="1" applyAlignment="1">
      <alignment horizontal="left" vertical="top"/>
    </xf>
    <xf numFmtId="0" fontId="45" fillId="8" borderId="0" xfId="0" applyFont="1" applyFill="1" applyAlignment="1">
      <alignment horizontal="left" vertical="top"/>
    </xf>
    <xf numFmtId="2" fontId="2" fillId="11" borderId="0" xfId="0" applyNumberFormat="1" applyFont="1" applyFill="1" applyAlignment="1" applyProtection="1">
      <alignment horizontal="left"/>
      <protection locked="0"/>
    </xf>
    <xf numFmtId="2" fontId="2" fillId="11" borderId="38" xfId="0" applyNumberFormat="1" applyFont="1" applyFill="1" applyBorder="1" applyAlignment="1" applyProtection="1">
      <alignment horizontal="left"/>
      <protection locked="0"/>
    </xf>
    <xf numFmtId="0" fontId="3" fillId="15" borderId="15" xfId="0" applyFont="1" applyFill="1" applyBorder="1"/>
    <xf numFmtId="0" fontId="0" fillId="15" borderId="16" xfId="0" applyFill="1" applyBorder="1"/>
    <xf numFmtId="0" fontId="0" fillId="15" borderId="17" xfId="0" applyFill="1" applyBorder="1"/>
    <xf numFmtId="0" fontId="0" fillId="15" borderId="40" xfId="0" applyFill="1" applyBorder="1"/>
    <xf numFmtId="0" fontId="0" fillId="15" borderId="0" xfId="0" applyFill="1"/>
    <xf numFmtId="0" fontId="0" fillId="15" borderId="21" xfId="0" applyFill="1" applyBorder="1"/>
    <xf numFmtId="0" fontId="0" fillId="0" borderId="40" xfId="0" applyBorder="1"/>
    <xf numFmtId="0" fontId="3" fillId="0" borderId="0" xfId="0" applyFont="1"/>
    <xf numFmtId="0" fontId="3" fillId="0" borderId="40" xfId="0" applyFont="1" applyBorder="1"/>
    <xf numFmtId="1" fontId="0" fillId="0" borderId="40" xfId="0" applyNumberFormat="1" applyBorder="1"/>
    <xf numFmtId="1" fontId="0" fillId="0" borderId="0" xfId="0" applyNumberFormat="1"/>
    <xf numFmtId="43" fontId="0" fillId="0" borderId="0" xfId="0" applyNumberFormat="1"/>
    <xf numFmtId="0" fontId="46" fillId="0" borderId="15" xfId="0" applyFont="1" applyBorder="1"/>
    <xf numFmtId="0" fontId="46" fillId="0" borderId="16" xfId="0" applyFont="1" applyBorder="1"/>
    <xf numFmtId="0" fontId="46" fillId="0" borderId="17" xfId="0" applyFont="1" applyBorder="1"/>
    <xf numFmtId="0" fontId="46" fillId="0" borderId="40" xfId="0" applyFont="1" applyBorder="1"/>
    <xf numFmtId="0" fontId="46" fillId="0" borderId="0" xfId="0" applyFont="1"/>
    <xf numFmtId="0" fontId="46" fillId="0" borderId="21" xfId="0" applyFont="1" applyBorder="1"/>
    <xf numFmtId="0" fontId="47" fillId="0" borderId="14" xfId="0" applyFont="1" applyBorder="1" applyAlignment="1">
      <alignment vertical="center"/>
    </xf>
    <xf numFmtId="0" fontId="17" fillId="0" borderId="5" xfId="0" applyFont="1" applyBorder="1"/>
    <xf numFmtId="0" fontId="0" fillId="0" borderId="5" xfId="0" applyBorder="1"/>
    <xf numFmtId="0" fontId="48" fillId="0" borderId="40" xfId="0" applyFont="1" applyBorder="1"/>
    <xf numFmtId="0" fontId="46" fillId="0" borderId="18" xfId="0" applyFont="1" applyBorder="1" applyAlignment="1">
      <alignment horizontal="left"/>
    </xf>
    <xf numFmtId="0" fontId="46" fillId="0" borderId="19" xfId="0" applyFont="1" applyBorder="1" applyAlignment="1">
      <alignment horizontal="left"/>
    </xf>
    <xf numFmtId="0" fontId="46" fillId="0" borderId="20" xfId="0" applyFont="1" applyBorder="1" applyAlignment="1">
      <alignment horizontal="left"/>
    </xf>
    <xf numFmtId="0" fontId="48" fillId="0" borderId="0" xfId="0" applyFont="1"/>
    <xf numFmtId="0" fontId="48" fillId="0" borderId="42" xfId="0" applyFont="1" applyBorder="1"/>
    <xf numFmtId="0" fontId="0" fillId="0" borderId="22" xfId="0" applyBorder="1"/>
    <xf numFmtId="0" fontId="15" fillId="19" borderId="54" xfId="0" applyFont="1" applyFill="1" applyBorder="1"/>
    <xf numFmtId="0" fontId="15" fillId="13" borderId="54" xfId="0" applyFont="1" applyFill="1" applyBorder="1"/>
    <xf numFmtId="0" fontId="15" fillId="17" borderId="44" xfId="0" applyFont="1" applyFill="1" applyBorder="1" applyAlignment="1">
      <alignment horizontal="center"/>
    </xf>
    <xf numFmtId="1" fontId="15" fillId="13" borderId="59" xfId="0" applyNumberFormat="1" applyFont="1" applyFill="1" applyBorder="1" applyAlignment="1">
      <alignment horizontal="center"/>
    </xf>
    <xf numFmtId="0" fontId="15" fillId="19" borderId="56" xfId="0" applyFont="1" applyFill="1" applyBorder="1"/>
    <xf numFmtId="0" fontId="15" fillId="13" borderId="56" xfId="0" applyFont="1" applyFill="1" applyBorder="1"/>
    <xf numFmtId="0" fontId="15" fillId="17" borderId="60" xfId="0" applyFont="1" applyFill="1" applyBorder="1"/>
    <xf numFmtId="1" fontId="15" fillId="13" borderId="14" xfId="0" applyNumberFormat="1" applyFont="1" applyFill="1" applyBorder="1" applyAlignment="1">
      <alignment horizontal="center"/>
    </xf>
    <xf numFmtId="0" fontId="0" fillId="0" borderId="42" xfId="0" applyBorder="1"/>
    <xf numFmtId="0" fontId="29" fillId="17" borderId="61" xfId="0" applyFont="1" applyFill="1" applyBorder="1" applyAlignment="1">
      <alignment horizontal="left"/>
    </xf>
    <xf numFmtId="168" fontId="50" fillId="20" borderId="53" xfId="5" applyNumberFormat="1" applyFont="1" applyFill="1" applyBorder="1" applyProtection="1"/>
    <xf numFmtId="1" fontId="0" fillId="21" borderId="57" xfId="0" applyNumberFormat="1" applyFill="1" applyBorder="1"/>
    <xf numFmtId="0" fontId="29" fillId="17" borderId="62" xfId="0" applyFont="1" applyFill="1" applyBorder="1" applyAlignment="1">
      <alignment horizontal="left"/>
    </xf>
    <xf numFmtId="0" fontId="29" fillId="16" borderId="62" xfId="0" applyFont="1" applyFill="1" applyBorder="1" applyAlignment="1">
      <alignment horizontal="left"/>
    </xf>
    <xf numFmtId="0" fontId="29" fillId="16" borderId="61" xfId="0" applyFont="1" applyFill="1" applyBorder="1" applyAlignment="1">
      <alignment horizontal="left"/>
    </xf>
    <xf numFmtId="1" fontId="0" fillId="15" borderId="40" xfId="0" applyNumberFormat="1" applyFill="1" applyBorder="1"/>
    <xf numFmtId="1" fontId="0" fillId="15" borderId="18" xfId="0" applyNumberFormat="1" applyFill="1" applyBorder="1"/>
    <xf numFmtId="0" fontId="0" fillId="0" borderId="20" xfId="0" applyBorder="1"/>
    <xf numFmtId="43" fontId="2" fillId="8" borderId="58" xfId="5" applyFont="1" applyFill="1" applyBorder="1" applyAlignment="1">
      <alignment horizontal="right" vertical="top"/>
    </xf>
    <xf numFmtId="0" fontId="49" fillId="0" borderId="59" xfId="0" applyFont="1" applyBorder="1"/>
    <xf numFmtId="0" fontId="3" fillId="17" borderId="15" xfId="0" applyFont="1" applyFill="1" applyBorder="1"/>
    <xf numFmtId="1" fontId="46" fillId="0" borderId="59" xfId="0" applyNumberFormat="1" applyFont="1" applyBorder="1" applyAlignment="1">
      <alignment horizontal="center"/>
    </xf>
    <xf numFmtId="0" fontId="29" fillId="0" borderId="63" xfId="0" applyFont="1" applyBorder="1" applyAlignment="1">
      <alignment horizontal="left"/>
    </xf>
    <xf numFmtId="0" fontId="29" fillId="17" borderId="64" xfId="0" applyFont="1" applyFill="1" applyBorder="1" applyAlignment="1">
      <alignment horizontal="left"/>
    </xf>
    <xf numFmtId="168" fontId="50" fillId="20" borderId="36" xfId="5" applyNumberFormat="1" applyFont="1" applyFill="1" applyBorder="1" applyProtection="1"/>
    <xf numFmtId="1" fontId="0" fillId="21" borderId="55" xfId="0" applyNumberFormat="1" applyFill="1" applyBorder="1"/>
    <xf numFmtId="0" fontId="0" fillId="0" borderId="51" xfId="0" applyBorder="1"/>
    <xf numFmtId="0" fontId="0" fillId="15" borderId="65" xfId="0" applyFill="1" applyBorder="1"/>
    <xf numFmtId="0" fontId="0" fillId="15" borderId="13" xfId="0" applyFill="1" applyBorder="1"/>
    <xf numFmtId="0" fontId="29" fillId="0" borderId="66" xfId="0" applyFont="1" applyBorder="1" applyAlignment="1">
      <alignment horizontal="left"/>
    </xf>
    <xf numFmtId="0" fontId="0" fillId="15" borderId="22" xfId="0" applyFill="1" applyBorder="1"/>
    <xf numFmtId="0" fontId="29" fillId="0" borderId="67" xfId="0" applyFont="1" applyBorder="1" applyAlignment="1">
      <alignment horizontal="left"/>
    </xf>
    <xf numFmtId="0" fontId="29" fillId="0" borderId="68" xfId="0" applyFont="1" applyBorder="1" applyAlignment="1">
      <alignment horizontal="left"/>
    </xf>
    <xf numFmtId="0" fontId="29" fillId="17" borderId="69" xfId="0" applyFont="1" applyFill="1" applyBorder="1" applyAlignment="1">
      <alignment horizontal="left"/>
    </xf>
    <xf numFmtId="0" fontId="29" fillId="0" borderId="70" xfId="0" applyFont="1" applyBorder="1" applyAlignment="1">
      <alignment horizontal="left"/>
    </xf>
    <xf numFmtId="0" fontId="29" fillId="17" borderId="71" xfId="0" applyFont="1" applyFill="1" applyBorder="1" applyAlignment="1">
      <alignment horizontal="left"/>
    </xf>
    <xf numFmtId="168" fontId="50" fillId="20" borderId="39" xfId="5" applyNumberFormat="1" applyFont="1" applyFill="1" applyBorder="1" applyProtection="1"/>
    <xf numFmtId="1" fontId="0" fillId="21" borderId="43" xfId="0" applyNumberFormat="1" applyFill="1" applyBorder="1"/>
    <xf numFmtId="1" fontId="0" fillId="15" borderId="72" xfId="0" applyNumberFormat="1" applyFill="1" applyBorder="1"/>
    <xf numFmtId="168" fontId="50" fillId="20" borderId="70" xfId="5" applyNumberFormat="1" applyFont="1" applyFill="1" applyBorder="1" applyProtection="1"/>
    <xf numFmtId="43" fontId="0" fillId="15" borderId="72" xfId="0" applyNumberFormat="1" applyFill="1" applyBorder="1"/>
    <xf numFmtId="0" fontId="2" fillId="0" borderId="34" xfId="0" applyFont="1" applyBorder="1" applyAlignment="1">
      <alignment horizontal="left" vertical="top"/>
    </xf>
    <xf numFmtId="0" fontId="2" fillId="0" borderId="73" xfId="0" applyFont="1" applyBorder="1" applyAlignment="1">
      <alignment horizontal="left" vertical="top"/>
    </xf>
    <xf numFmtId="0" fontId="2" fillId="0" borderId="33" xfId="0" applyFont="1" applyBorder="1" applyAlignment="1">
      <alignment horizontal="left" vertical="top"/>
    </xf>
    <xf numFmtId="43" fontId="0" fillId="15" borderId="22" xfId="0" applyNumberFormat="1" applyFill="1" applyBorder="1"/>
    <xf numFmtId="168" fontId="50" fillId="20" borderId="45" xfId="5" applyNumberFormat="1" applyFont="1" applyFill="1" applyBorder="1" applyProtection="1"/>
    <xf numFmtId="1" fontId="0" fillId="21" borderId="74" xfId="0" applyNumberFormat="1" applyFill="1" applyBorder="1"/>
    <xf numFmtId="0" fontId="29" fillId="17" borderId="0" xfId="0" applyFont="1" applyFill="1" applyAlignment="1">
      <alignment horizontal="left"/>
    </xf>
    <xf numFmtId="167" fontId="2" fillId="11" borderId="50" xfId="0" applyNumberFormat="1" applyFont="1" applyFill="1" applyBorder="1" applyAlignment="1">
      <alignment vertical="top" wrapText="1"/>
    </xf>
    <xf numFmtId="0" fontId="2" fillId="11" borderId="14" xfId="0" applyFont="1" applyFill="1" applyBorder="1" applyAlignment="1">
      <alignment vertical="top" wrapText="1"/>
    </xf>
    <xf numFmtId="167" fontId="2" fillId="11" borderId="42" xfId="0" applyNumberFormat="1" applyFont="1" applyFill="1" applyBorder="1" applyAlignment="1">
      <alignment vertical="top" wrapText="1"/>
    </xf>
    <xf numFmtId="0" fontId="8" fillId="0" borderId="40" xfId="0" applyFont="1" applyBorder="1" applyAlignment="1">
      <alignment horizontal="justify" vertical="center" wrapText="1"/>
    </xf>
    <xf numFmtId="0" fontId="8" fillId="0" borderId="0" xfId="0" applyFont="1" applyAlignment="1">
      <alignment horizontal="justify" vertical="center" wrapText="1"/>
    </xf>
    <xf numFmtId="0" fontId="14" fillId="2" borderId="19" xfId="0" applyFont="1" applyFill="1" applyBorder="1" applyAlignment="1">
      <alignment horizontal="center" vertical="top"/>
    </xf>
    <xf numFmtId="0" fontId="0" fillId="2" borderId="19" xfId="0" applyFill="1" applyBorder="1" applyAlignment="1">
      <alignment horizontal="center" vertical="top"/>
    </xf>
    <xf numFmtId="0" fontId="4" fillId="2" borderId="19" xfId="0" applyFont="1" applyFill="1" applyBorder="1" applyAlignment="1">
      <alignment horizontal="center"/>
    </xf>
    <xf numFmtId="0" fontId="0" fillId="2" borderId="19" xfId="0" applyFill="1" applyBorder="1" applyAlignment="1">
      <alignment horizontal="center"/>
    </xf>
    <xf numFmtId="0" fontId="35" fillId="0" borderId="0" xfId="0" applyFont="1" applyAlignment="1">
      <alignment horizontal="left" vertical="top" wrapText="1"/>
    </xf>
    <xf numFmtId="0" fontId="35" fillId="0" borderId="21" xfId="0" applyFont="1" applyBorder="1" applyAlignment="1">
      <alignment horizontal="left" vertical="top" wrapText="1"/>
    </xf>
    <xf numFmtId="0" fontId="2" fillId="2" borderId="12" xfId="0" applyFont="1" applyFill="1" applyBorder="1" applyAlignment="1">
      <alignment vertical="top" wrapText="1"/>
    </xf>
    <xf numFmtId="0" fontId="0" fillId="0" borderId="24" xfId="0" applyBorder="1" applyAlignment="1">
      <alignment vertical="top" wrapText="1"/>
    </xf>
    <xf numFmtId="0" fontId="2" fillId="0" borderId="12" xfId="0" applyFont="1" applyBorder="1" applyAlignment="1">
      <alignment horizontal="left" vertical="top"/>
    </xf>
    <xf numFmtId="0" fontId="0" fillId="0" borderId="24" xfId="0" applyBorder="1" applyAlignment="1">
      <alignment horizontal="left" vertical="top"/>
    </xf>
    <xf numFmtId="0" fontId="2" fillId="0" borderId="33" xfId="0" applyFont="1" applyBorder="1" applyAlignment="1">
      <alignment vertical="top" wrapText="1"/>
    </xf>
    <xf numFmtId="0" fontId="0" fillId="0" borderId="52" xfId="0" applyBorder="1" applyAlignment="1">
      <alignment vertical="top" wrapText="1"/>
    </xf>
    <xf numFmtId="0" fontId="7" fillId="4" borderId="1" xfId="0" applyFont="1" applyFill="1" applyBorder="1" applyAlignment="1">
      <alignment horizontal="left" vertical="top"/>
    </xf>
    <xf numFmtId="0" fontId="0" fillId="0" borderId="2" xfId="0" applyBorder="1" applyAlignment="1">
      <alignment vertical="top"/>
    </xf>
    <xf numFmtId="0" fontId="0" fillId="0" borderId="3" xfId="0" applyBorder="1" applyAlignment="1">
      <alignment vertical="top"/>
    </xf>
    <xf numFmtId="0" fontId="7" fillId="5" borderId="1" xfId="0" applyFont="1" applyFill="1" applyBorder="1" applyAlignment="1">
      <alignment vertical="top"/>
    </xf>
    <xf numFmtId="0" fontId="7" fillId="3" borderId="1" xfId="0" applyFont="1" applyFill="1" applyBorder="1" applyAlignment="1">
      <alignment vertical="top"/>
    </xf>
    <xf numFmtId="0" fontId="0" fillId="3" borderId="2" xfId="0" applyFill="1" applyBorder="1" applyAlignment="1">
      <alignment vertical="top"/>
    </xf>
    <xf numFmtId="0" fontId="7" fillId="3" borderId="1" xfId="0" applyFont="1"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xf>
    <xf numFmtId="0" fontId="0" fillId="3" borderId="16" xfId="0" applyFill="1" applyBorder="1" applyAlignment="1">
      <alignment vertical="top"/>
    </xf>
    <xf numFmtId="0" fontId="0" fillId="3" borderId="17" xfId="0" applyFill="1" applyBorder="1" applyAlignment="1">
      <alignment vertical="top"/>
    </xf>
    <xf numFmtId="0" fontId="3" fillId="0" borderId="2" xfId="0" applyFont="1" applyBorder="1" applyAlignment="1">
      <alignment vertical="top"/>
    </xf>
    <xf numFmtId="0" fontId="3" fillId="3" borderId="2" xfId="0" applyFont="1" applyFill="1" applyBorder="1" applyAlignment="1">
      <alignment vertical="top"/>
    </xf>
    <xf numFmtId="0" fontId="7" fillId="7" borderId="1" xfId="0" applyFont="1" applyFill="1" applyBorder="1" applyAlignment="1">
      <alignment vertical="top"/>
    </xf>
    <xf numFmtId="0" fontId="7" fillId="4" borderId="1" xfId="0" applyFont="1" applyFill="1" applyBorder="1" applyAlignment="1">
      <alignment vertical="top"/>
    </xf>
    <xf numFmtId="0" fontId="7" fillId="4" borderId="15" xfId="0" applyFont="1" applyFill="1" applyBorder="1" applyAlignment="1">
      <alignment vertical="top"/>
    </xf>
    <xf numFmtId="0" fontId="0" fillId="0" borderId="16" xfId="0" applyBorder="1" applyAlignment="1">
      <alignment vertical="top"/>
    </xf>
    <xf numFmtId="0" fontId="0" fillId="0" borderId="17" xfId="0" applyBorder="1" applyAlignment="1">
      <alignment vertical="top"/>
    </xf>
    <xf numFmtId="0" fontId="11" fillId="2" borderId="19" xfId="0" applyFont="1" applyFill="1" applyBorder="1" applyAlignment="1">
      <alignment horizontal="center" vertical="top"/>
    </xf>
    <xf numFmtId="0" fontId="26" fillId="2" borderId="19" xfId="0" applyFont="1" applyFill="1" applyBorder="1" applyAlignment="1">
      <alignment vertical="top"/>
    </xf>
    <xf numFmtId="0" fontId="0" fillId="2" borderId="19" xfId="0" applyFill="1" applyBorder="1" applyAlignment="1">
      <alignment vertical="top"/>
    </xf>
    <xf numFmtId="0" fontId="7" fillId="3" borderId="15" xfId="0" applyFont="1" applyFill="1" applyBorder="1" applyAlignment="1">
      <alignment vertical="top"/>
    </xf>
    <xf numFmtId="0" fontId="7" fillId="7" borderId="30" xfId="0" applyFont="1" applyFill="1" applyBorder="1" applyAlignment="1">
      <alignment vertical="top"/>
    </xf>
    <xf numFmtId="0" fontId="3" fillId="0" borderId="32" xfId="0" applyFont="1" applyBorder="1" applyAlignment="1">
      <alignment vertical="top"/>
    </xf>
    <xf numFmtId="0" fontId="7" fillId="3" borderId="30" xfId="0" applyFont="1" applyFill="1" applyBorder="1" applyAlignment="1">
      <alignment vertical="top"/>
    </xf>
    <xf numFmtId="0" fontId="3" fillId="3" borderId="32" xfId="0" applyFont="1" applyFill="1" applyBorder="1" applyAlignment="1">
      <alignment vertical="top"/>
    </xf>
    <xf numFmtId="0" fontId="3" fillId="0" borderId="6" xfId="0" applyFont="1" applyBorder="1" applyAlignment="1">
      <alignment vertical="top"/>
    </xf>
    <xf numFmtId="0" fontId="3" fillId="0" borderId="3" xfId="0" applyFont="1" applyBorder="1" applyAlignment="1">
      <alignment vertical="top"/>
    </xf>
    <xf numFmtId="0" fontId="12" fillId="0" borderId="2" xfId="0" applyFont="1" applyBorder="1" applyAlignment="1">
      <alignment horizontal="left" vertical="top"/>
    </xf>
    <xf numFmtId="0" fontId="0" fillId="0" borderId="2" xfId="0" applyBorder="1"/>
    <xf numFmtId="0" fontId="51" fillId="0" borderId="40" xfId="0" applyFont="1" applyBorder="1" applyAlignment="1" applyProtection="1">
      <alignment horizontal="left" vertical="top" wrapText="1"/>
      <protection locked="0"/>
    </xf>
    <xf numFmtId="0" fontId="51" fillId="0" borderId="40" xfId="0" applyFont="1" applyBorder="1" applyAlignment="1" applyProtection="1">
      <alignment horizontal="left" vertical="top"/>
      <protection locked="0"/>
    </xf>
    <xf numFmtId="0" fontId="51" fillId="0" borderId="18" xfId="0" applyFont="1" applyBorder="1" applyAlignment="1" applyProtection="1">
      <alignment horizontal="left" vertical="top"/>
      <protection locked="0"/>
    </xf>
  </cellXfs>
  <cellStyles count="7">
    <cellStyle name="Comma" xfId="5" builtinId="3"/>
    <cellStyle name="Comma 2" xfId="3" xr:uid="{3C58799A-89EE-43F0-AB94-62923F4339AE}"/>
    <cellStyle name="Currency" xfId="4" builtinId="4"/>
    <cellStyle name="Normal" xfId="0" builtinId="0"/>
    <cellStyle name="Normal 2" xfId="1" xr:uid="{00000000-0005-0000-0000-000001000000}"/>
    <cellStyle name="Normal 3" xfId="2" xr:uid="{00000000-0005-0000-0000-000002000000}"/>
    <cellStyle name="Percent" xfId="6" builtinId="5"/>
  </cellStyles>
  <dxfs count="22">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lorraineguinan_fssu_ie/Documents/Desktop/FSSU/Budget/Budget%202024.2025/VSS/Final/VSS-Budget%20Template%202024-2025-DEIS-LGYWBMSA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iz\AppData\Local\Microsoft\Windows\INetCache\Content.Outlook\37NCYN8S\VSS-Budget%20Template%202024-2025-NON%20DEIS-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emplate Steps"/>
      <sheetName val="1.Budget Preparation Info"/>
      <sheetName val="2.Budget Grant Calculation"/>
      <sheetName val="3.Income &amp; Expenditure Budget"/>
      <sheetName val="4.Opening Bank Position"/>
      <sheetName val="5.Estimated Bank Cashflow"/>
      <sheetName val="6.Capital Budget"/>
      <sheetName val="7.Monthly Cashflow"/>
      <sheetName val="8.Sage 50 Import "/>
      <sheetName val="8.Budget Import Sheet"/>
    </sheetNames>
    <sheetDataSet>
      <sheetData sheetId="0" refreshError="1"/>
      <sheetData sheetId="1" refreshError="1"/>
      <sheetData sheetId="2" refreshError="1">
        <row r="2">
          <cell r="A2" t="str">
            <v>Budget Year:</v>
          </cell>
        </row>
        <row r="3">
          <cell r="A3" t="str">
            <v xml:space="preserve">School Name: </v>
          </cell>
        </row>
        <row r="5">
          <cell r="A5" t="str">
            <v>Roll No.:</v>
          </cell>
        </row>
        <row r="6">
          <cell r="A6" t="str">
            <v>School Type: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emplate Steps"/>
      <sheetName val="1.Budget Preparation Info"/>
      <sheetName val="2.Budget Grant Calculation"/>
      <sheetName val="3.Income &amp; Expenditure Budget"/>
      <sheetName val="4.Opening Bank Position"/>
      <sheetName val="5.Estimated Bank Cashflow"/>
      <sheetName val="6.Capital Budget"/>
      <sheetName val="7.Monthly Cashflow"/>
      <sheetName val="8.Sage 50 Import"/>
    </sheetNames>
    <sheetDataSet>
      <sheetData sheetId="0"/>
      <sheetData sheetId="1"/>
      <sheetData sheetId="2"/>
      <sheetData sheetId="3">
        <row r="254">
          <cell r="E254">
            <v>0</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1F9D-886C-45C5-A740-69B1622FFCCB}">
  <dimension ref="A2:D38"/>
  <sheetViews>
    <sheetView tabSelected="1" zoomScale="115" zoomScaleNormal="115" workbookViewId="0">
      <selection activeCell="B5" sqref="B5"/>
    </sheetView>
  </sheetViews>
  <sheetFormatPr defaultColWidth="8.85546875" defaultRowHeight="15.75" x14ac:dyDescent="0.25"/>
  <cols>
    <col min="1" max="1" width="8.85546875" style="20"/>
    <col min="2" max="2" width="123.5703125" style="41" customWidth="1"/>
    <col min="3" max="3" width="8.85546875" style="20"/>
    <col min="4" max="4" width="72.85546875" style="41" customWidth="1"/>
    <col min="5" max="5" width="8.85546875" style="20"/>
    <col min="6" max="6" width="11.42578125" style="20" customWidth="1"/>
    <col min="7" max="16384" width="8.85546875" style="20"/>
  </cols>
  <sheetData>
    <row r="2" spans="1:2" ht="21" x14ac:dyDescent="0.25">
      <c r="A2" s="163"/>
      <c r="B2" s="192" t="s">
        <v>365</v>
      </c>
    </row>
    <row r="3" spans="1:2" x14ac:dyDescent="0.25">
      <c r="A3" s="163"/>
    </row>
    <row r="4" spans="1:2" x14ac:dyDescent="0.25">
      <c r="B4" s="140" t="s">
        <v>443</v>
      </c>
    </row>
    <row r="5" spans="1:2" ht="63" x14ac:dyDescent="0.25">
      <c r="B5" s="164" t="s">
        <v>475</v>
      </c>
    </row>
    <row r="6" spans="1:2" x14ac:dyDescent="0.25">
      <c r="B6" s="164"/>
    </row>
    <row r="7" spans="1:2" x14ac:dyDescent="0.25">
      <c r="B7" s="140" t="s">
        <v>444</v>
      </c>
    </row>
    <row r="8" spans="1:2" x14ac:dyDescent="0.25">
      <c r="B8" s="164" t="s">
        <v>445</v>
      </c>
    </row>
    <row r="9" spans="1:2" ht="9.75" customHeight="1" x14ac:dyDescent="0.25">
      <c r="B9" s="164" t="s">
        <v>446</v>
      </c>
    </row>
    <row r="10" spans="1:2" x14ac:dyDescent="0.25">
      <c r="B10" s="164" t="s">
        <v>466</v>
      </c>
    </row>
    <row r="11" spans="1:2" ht="10.5" customHeight="1" x14ac:dyDescent="0.25">
      <c r="B11" s="140" t="s">
        <v>446</v>
      </c>
    </row>
    <row r="12" spans="1:2" x14ac:dyDescent="0.25">
      <c r="B12" s="140" t="s">
        <v>447</v>
      </c>
    </row>
    <row r="13" spans="1:2" x14ac:dyDescent="0.25">
      <c r="B13" s="164" t="s">
        <v>458</v>
      </c>
    </row>
    <row r="14" spans="1:2" x14ac:dyDescent="0.25">
      <c r="B14" s="140" t="s">
        <v>448</v>
      </c>
    </row>
    <row r="15" spans="1:2" ht="31.5" x14ac:dyDescent="0.25">
      <c r="B15" s="165" t="s">
        <v>459</v>
      </c>
    </row>
    <row r="16" spans="1:2" x14ac:dyDescent="0.25">
      <c r="B16" s="140" t="s">
        <v>449</v>
      </c>
    </row>
    <row r="17" spans="2:2" ht="18.75" customHeight="1" x14ac:dyDescent="0.25">
      <c r="B17" s="165" t="s">
        <v>460</v>
      </c>
    </row>
    <row r="18" spans="2:2" ht="18.75" customHeight="1" x14ac:dyDescent="0.25">
      <c r="B18" s="164" t="s">
        <v>450</v>
      </c>
    </row>
    <row r="19" spans="2:2" ht="31.5" x14ac:dyDescent="0.25">
      <c r="B19" s="164" t="s">
        <v>467</v>
      </c>
    </row>
    <row r="20" spans="2:2" x14ac:dyDescent="0.25">
      <c r="B20" s="140" t="s">
        <v>451</v>
      </c>
    </row>
    <row r="21" spans="2:2" x14ac:dyDescent="0.25">
      <c r="B21" s="164" t="s">
        <v>468</v>
      </c>
    </row>
    <row r="22" spans="2:2" x14ac:dyDescent="0.25">
      <c r="B22" s="140" t="s">
        <v>452</v>
      </c>
    </row>
    <row r="23" spans="2:2" ht="31.5" x14ac:dyDescent="0.25">
      <c r="B23" s="164" t="s">
        <v>461</v>
      </c>
    </row>
    <row r="24" spans="2:2" x14ac:dyDescent="0.25">
      <c r="B24" s="140" t="s">
        <v>453</v>
      </c>
    </row>
    <row r="25" spans="2:2" x14ac:dyDescent="0.25">
      <c r="B25" s="164" t="s">
        <v>454</v>
      </c>
    </row>
    <row r="26" spans="2:2" x14ac:dyDescent="0.25">
      <c r="B26" s="164" t="s">
        <v>469</v>
      </c>
    </row>
    <row r="27" spans="2:2" x14ac:dyDescent="0.25">
      <c r="B27" s="140" t="s">
        <v>455</v>
      </c>
    </row>
    <row r="28" spans="2:2" x14ac:dyDescent="0.25">
      <c r="B28" s="164" t="s">
        <v>470</v>
      </c>
    </row>
    <row r="29" spans="2:2" x14ac:dyDescent="0.25">
      <c r="B29" s="166" t="s">
        <v>462</v>
      </c>
    </row>
    <row r="30" spans="2:2" ht="31.5" x14ac:dyDescent="0.25">
      <c r="B30" s="165" t="s">
        <v>463</v>
      </c>
    </row>
    <row r="31" spans="2:2" ht="17.25" customHeight="1" x14ac:dyDescent="0.25">
      <c r="B31" s="166" t="s">
        <v>464</v>
      </c>
    </row>
    <row r="32" spans="2:2" ht="31.5" x14ac:dyDescent="0.25">
      <c r="B32" s="165" t="s">
        <v>476</v>
      </c>
    </row>
    <row r="33" spans="1:4" ht="31.5" x14ac:dyDescent="0.25">
      <c r="B33" s="165" t="s">
        <v>474</v>
      </c>
      <c r="D33" s="169"/>
    </row>
    <row r="34" spans="1:4" ht="31.5" x14ac:dyDescent="0.25">
      <c r="A34" s="167"/>
      <c r="B34" s="166" t="s">
        <v>477</v>
      </c>
    </row>
    <row r="35" spans="1:4" x14ac:dyDescent="0.25">
      <c r="A35" s="167"/>
      <c r="B35" s="168" t="s">
        <v>465</v>
      </c>
    </row>
    <row r="36" spans="1:4" x14ac:dyDescent="0.25">
      <c r="A36" s="167"/>
      <c r="B36" s="168" t="s">
        <v>471</v>
      </c>
    </row>
    <row r="37" spans="1:4" x14ac:dyDescent="0.25">
      <c r="A37" s="167"/>
      <c r="B37" s="168" t="s">
        <v>472</v>
      </c>
    </row>
    <row r="38" spans="1:4" x14ac:dyDescent="0.25">
      <c r="A38" s="167"/>
      <c r="B38" s="168" t="s">
        <v>473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CB716-30D9-4FBD-BA48-591F5947E1B9}">
  <sheetPr>
    <pageSetUpPr fitToPage="1"/>
  </sheetPr>
  <dimension ref="A1:C59"/>
  <sheetViews>
    <sheetView zoomScaleNormal="100" workbookViewId="0">
      <selection activeCell="B10" sqref="B10"/>
    </sheetView>
  </sheetViews>
  <sheetFormatPr defaultColWidth="8.85546875" defaultRowHeight="15.75" x14ac:dyDescent="0.25"/>
  <cols>
    <col min="1" max="1" width="39.28515625" style="138" customWidth="1"/>
    <col min="2" max="2" width="33.42578125" style="138" customWidth="1"/>
    <col min="3" max="16384" width="8.85546875" style="138"/>
  </cols>
  <sheetData>
    <row r="1" spans="1:3" ht="21.75" thickBot="1" x14ac:dyDescent="0.3">
      <c r="A1" s="451" t="s">
        <v>363</v>
      </c>
      <c r="B1" s="452"/>
      <c r="C1" s="145"/>
    </row>
    <row r="2" spans="1:3" ht="21" x14ac:dyDescent="0.25">
      <c r="A2" s="155" t="str">
        <f>'2.Budget Grant Calculation'!A2</f>
        <v>Budget Year:</v>
      </c>
      <c r="B2" s="174" t="s">
        <v>376</v>
      </c>
      <c r="C2" s="147"/>
    </row>
    <row r="3" spans="1:3" ht="63.75" thickBot="1" x14ac:dyDescent="0.3">
      <c r="A3" s="146" t="s">
        <v>380</v>
      </c>
      <c r="B3" s="175" t="s">
        <v>600</v>
      </c>
      <c r="C3" s="147"/>
    </row>
    <row r="4" spans="1:3" ht="21" x14ac:dyDescent="0.25">
      <c r="A4" s="155"/>
      <c r="B4" s="174"/>
      <c r="C4" s="147"/>
    </row>
    <row r="5" spans="1:3" ht="21" x14ac:dyDescent="0.25">
      <c r="A5" s="155" t="s">
        <v>378</v>
      </c>
      <c r="B5" s="174"/>
      <c r="C5" s="147"/>
    </row>
    <row r="6" spans="1:3" ht="21" x14ac:dyDescent="0.25">
      <c r="A6" s="156" t="s">
        <v>379</v>
      </c>
      <c r="B6" s="164" t="s">
        <v>645</v>
      </c>
      <c r="C6" s="147"/>
    </row>
    <row r="7" spans="1:3" ht="21" x14ac:dyDescent="0.25">
      <c r="A7" s="156" t="s">
        <v>456</v>
      </c>
      <c r="B7" s="164" t="s">
        <v>646</v>
      </c>
      <c r="C7" s="147"/>
    </row>
    <row r="8" spans="1:3" ht="21" x14ac:dyDescent="0.25">
      <c r="A8" s="156" t="s">
        <v>377</v>
      </c>
      <c r="B8" s="164" t="s">
        <v>647</v>
      </c>
      <c r="C8" s="147"/>
    </row>
    <row r="9" spans="1:3" ht="21" x14ac:dyDescent="0.25">
      <c r="A9" s="155"/>
      <c r="B9" s="174"/>
      <c r="C9" s="147"/>
    </row>
    <row r="10" spans="1:3" ht="31.5" x14ac:dyDescent="0.25">
      <c r="A10" s="139"/>
      <c r="B10" s="140" t="s">
        <v>599</v>
      </c>
      <c r="C10" s="58"/>
    </row>
    <row r="11" spans="1:3" ht="19.5" thickBot="1" x14ac:dyDescent="0.3">
      <c r="A11" s="137" t="s">
        <v>375</v>
      </c>
      <c r="B11" s="137" t="s">
        <v>373</v>
      </c>
    </row>
    <row r="12" spans="1:3" ht="31.5" x14ac:dyDescent="0.25">
      <c r="A12" s="148" t="s">
        <v>374</v>
      </c>
      <c r="B12" s="176">
        <v>1</v>
      </c>
    </row>
    <row r="13" spans="1:3" ht="31.5" x14ac:dyDescent="0.25">
      <c r="A13" s="269" t="s">
        <v>577</v>
      </c>
      <c r="B13" s="270">
        <v>2</v>
      </c>
    </row>
    <row r="14" spans="1:3" ht="31.5" x14ac:dyDescent="0.25">
      <c r="A14" s="269" t="s">
        <v>578</v>
      </c>
      <c r="B14" s="270">
        <v>3</v>
      </c>
    </row>
    <row r="15" spans="1:3" ht="31.5" x14ac:dyDescent="0.25">
      <c r="A15" s="149" t="s">
        <v>357</v>
      </c>
      <c r="B15" s="177">
        <v>4</v>
      </c>
    </row>
    <row r="16" spans="1:3" ht="31.5" x14ac:dyDescent="0.25">
      <c r="A16" s="149" t="s">
        <v>358</v>
      </c>
      <c r="B16" s="177">
        <v>5</v>
      </c>
    </row>
    <row r="17" spans="1:2" ht="31.5" x14ac:dyDescent="0.25">
      <c r="A17" s="150" t="s">
        <v>367</v>
      </c>
      <c r="B17" s="177">
        <v>6</v>
      </c>
    </row>
    <row r="18" spans="1:2" ht="33.75" x14ac:dyDescent="0.25">
      <c r="A18" s="149" t="s">
        <v>370</v>
      </c>
      <c r="B18" s="177">
        <v>7</v>
      </c>
    </row>
    <row r="19" spans="1:2" ht="78.75" x14ac:dyDescent="0.25">
      <c r="A19" s="151" t="s">
        <v>371</v>
      </c>
      <c r="B19" s="177">
        <v>8</v>
      </c>
    </row>
    <row r="20" spans="1:2" ht="31.5" x14ac:dyDescent="0.25">
      <c r="A20" s="150" t="s">
        <v>368</v>
      </c>
      <c r="B20" s="177">
        <v>9</v>
      </c>
    </row>
    <row r="21" spans="1:2" ht="31.5" x14ac:dyDescent="0.25">
      <c r="A21" s="262" t="s">
        <v>508</v>
      </c>
      <c r="B21" s="263">
        <v>10</v>
      </c>
    </row>
    <row r="22" spans="1:2" ht="32.25" thickBot="1" x14ac:dyDescent="0.3">
      <c r="A22" s="152" t="s">
        <v>369</v>
      </c>
      <c r="B22" s="178">
        <v>11</v>
      </c>
    </row>
    <row r="23" spans="1:2" x14ac:dyDescent="0.25">
      <c r="A23" s="193"/>
      <c r="B23" s="193"/>
    </row>
    <row r="24" spans="1:2" x14ac:dyDescent="0.25">
      <c r="A24" s="141" t="s">
        <v>359</v>
      </c>
      <c r="B24" s="179"/>
    </row>
    <row r="25" spans="1:2" ht="18.75" x14ac:dyDescent="0.25">
      <c r="A25" s="137" t="s">
        <v>364</v>
      </c>
      <c r="B25" s="179"/>
    </row>
    <row r="26" spans="1:2" x14ac:dyDescent="0.25">
      <c r="A26" s="141"/>
      <c r="B26" s="179"/>
    </row>
    <row r="27" spans="1:2" ht="16.5" thickBot="1" x14ac:dyDescent="0.3">
      <c r="A27" s="449" t="s">
        <v>360</v>
      </c>
      <c r="B27" s="450"/>
    </row>
    <row r="28" spans="1:2" x14ac:dyDescent="0.25">
      <c r="A28" s="148" t="s">
        <v>361</v>
      </c>
      <c r="B28" s="176">
        <v>1</v>
      </c>
    </row>
    <row r="29" spans="1:2" ht="16.5" thickBot="1" x14ac:dyDescent="0.3">
      <c r="A29" s="153" t="s">
        <v>362</v>
      </c>
      <c r="B29" s="178">
        <v>2</v>
      </c>
    </row>
    <row r="30" spans="1:2" x14ac:dyDescent="0.25">
      <c r="A30" s="141"/>
      <c r="B30" s="179"/>
    </row>
    <row r="31" spans="1:2" ht="56.25" x14ac:dyDescent="0.25">
      <c r="A31" s="137" t="s">
        <v>586</v>
      </c>
    </row>
    <row r="32" spans="1:2" ht="16.5" thickBot="1" x14ac:dyDescent="0.3">
      <c r="A32" s="138" t="s">
        <v>585</v>
      </c>
    </row>
    <row r="33" spans="1:2" ht="32.25" thickBot="1" x14ac:dyDescent="0.3">
      <c r="A33" s="154" t="s">
        <v>507</v>
      </c>
      <c r="B33" s="183"/>
    </row>
    <row r="34" spans="1:2" x14ac:dyDescent="0.25">
      <c r="A34" s="141"/>
      <c r="B34" s="179"/>
    </row>
    <row r="35" spans="1:2" x14ac:dyDescent="0.25">
      <c r="A35" s="141" t="s">
        <v>580</v>
      </c>
      <c r="B35" s="179"/>
    </row>
    <row r="36" spans="1:2" x14ac:dyDescent="0.25">
      <c r="A36" s="141"/>
      <c r="B36" s="179"/>
    </row>
    <row r="37" spans="1:2" ht="48" thickBot="1" x14ac:dyDescent="0.35">
      <c r="A37" s="143" t="s">
        <v>478</v>
      </c>
      <c r="B37" s="39" t="str">
        <f>'1.Budget Preparation Info'!B11</f>
        <v>01st September 2024</v>
      </c>
    </row>
    <row r="38" spans="1:2" x14ac:dyDescent="0.25">
      <c r="A38" s="148" t="s">
        <v>479</v>
      </c>
      <c r="B38" s="180"/>
    </row>
    <row r="39" spans="1:2" x14ac:dyDescent="0.25">
      <c r="A39" s="149" t="s">
        <v>480</v>
      </c>
      <c r="B39" s="181"/>
    </row>
    <row r="40" spans="1:2" ht="16.5" thickBot="1" x14ac:dyDescent="0.3">
      <c r="A40" s="153" t="s">
        <v>481</v>
      </c>
      <c r="B40" s="182"/>
    </row>
    <row r="41" spans="1:2" x14ac:dyDescent="0.25">
      <c r="A41" s="143"/>
      <c r="B41" s="179"/>
    </row>
    <row r="42" spans="1:2" ht="18.75" x14ac:dyDescent="0.3">
      <c r="A42" s="141" t="s">
        <v>581</v>
      </c>
      <c r="B42" s="39"/>
    </row>
    <row r="43" spans="1:2" ht="19.5" thickBot="1" x14ac:dyDescent="0.35">
      <c r="A43" s="141"/>
      <c r="B43" s="39" t="str">
        <f>'1.Budget Preparation Info'!B11</f>
        <v>01st September 2024</v>
      </c>
    </row>
    <row r="44" spans="1:2" ht="32.25" thickBot="1" x14ac:dyDescent="0.3">
      <c r="A44" s="154" t="s">
        <v>482</v>
      </c>
      <c r="B44" s="183"/>
    </row>
    <row r="45" spans="1:2" x14ac:dyDescent="0.25">
      <c r="A45" s="143"/>
      <c r="B45" s="179"/>
    </row>
    <row r="46" spans="1:2" x14ac:dyDescent="0.25">
      <c r="A46" s="141" t="s">
        <v>582</v>
      </c>
      <c r="B46" s="179"/>
    </row>
    <row r="47" spans="1:2" ht="19.5" thickBot="1" x14ac:dyDescent="0.35">
      <c r="A47" s="141"/>
      <c r="B47" s="39" t="str">
        <f>'1.Budget Preparation Info'!B11</f>
        <v>01st September 2024</v>
      </c>
    </row>
    <row r="48" spans="1:2" ht="32.25" thickBot="1" x14ac:dyDescent="0.3">
      <c r="A48" s="154" t="s">
        <v>483</v>
      </c>
      <c r="B48" s="183"/>
    </row>
    <row r="49" spans="1:2" x14ac:dyDescent="0.25">
      <c r="A49" s="143"/>
      <c r="B49" s="179"/>
    </row>
    <row r="50" spans="1:2" x14ac:dyDescent="0.25">
      <c r="A50" s="141" t="s">
        <v>583</v>
      </c>
      <c r="B50" s="179"/>
    </row>
    <row r="51" spans="1:2" x14ac:dyDescent="0.25">
      <c r="A51" s="143"/>
      <c r="B51" s="179"/>
    </row>
    <row r="52" spans="1:2" x14ac:dyDescent="0.25">
      <c r="A52" s="142" t="s">
        <v>484</v>
      </c>
      <c r="B52" s="142"/>
    </row>
    <row r="53" spans="1:2" x14ac:dyDescent="0.25">
      <c r="A53" s="143"/>
      <c r="B53" s="179"/>
    </row>
    <row r="54" spans="1:2" ht="18" x14ac:dyDescent="0.25">
      <c r="A54" s="144" t="s">
        <v>485</v>
      </c>
      <c r="B54" s="179"/>
    </row>
    <row r="55" spans="1:2" ht="18" x14ac:dyDescent="0.25">
      <c r="A55" s="144" t="s">
        <v>486</v>
      </c>
      <c r="B55" s="179"/>
    </row>
    <row r="56" spans="1:2" ht="18" x14ac:dyDescent="0.25">
      <c r="A56" s="144" t="s">
        <v>534</v>
      </c>
      <c r="B56" s="179"/>
    </row>
    <row r="57" spans="1:2" ht="18" x14ac:dyDescent="0.25">
      <c r="A57" s="144" t="s">
        <v>535</v>
      </c>
      <c r="B57" s="179"/>
    </row>
    <row r="58" spans="1:2" x14ac:dyDescent="0.25">
      <c r="A58" s="144" t="s">
        <v>372</v>
      </c>
      <c r="B58" s="179"/>
    </row>
    <row r="59" spans="1:2" x14ac:dyDescent="0.25">
      <c r="A59" s="144" t="s">
        <v>487</v>
      </c>
    </row>
  </sheetData>
  <mergeCells count="2">
    <mergeCell ref="A27:B27"/>
    <mergeCell ref="A1:B1"/>
  </mergeCells>
  <pageMargins left="0.25" right="0.25" top="0.75" bottom="0.75" header="0.3" footer="0.3"/>
  <pageSetup paperSize="9" scale="9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FA84B-3C43-42B6-BF89-0F087684435F}">
  <dimension ref="A1:J80"/>
  <sheetViews>
    <sheetView workbookViewId="0">
      <selection activeCell="A14" sqref="A14:A27"/>
    </sheetView>
  </sheetViews>
  <sheetFormatPr defaultRowHeight="15" x14ac:dyDescent="0.25"/>
  <cols>
    <col min="1" max="1" width="40.28515625" customWidth="1"/>
    <col min="2" max="2" width="20.7109375" customWidth="1"/>
    <col min="3" max="3" width="24.5703125" customWidth="1"/>
    <col min="4" max="4" width="30.28515625" customWidth="1"/>
    <col min="5" max="5" width="14.5703125" customWidth="1"/>
    <col min="6" max="6" width="16.7109375" style="271" customWidth="1"/>
    <col min="7" max="7" width="16.42578125" style="271" customWidth="1"/>
    <col min="8" max="8" width="43.28515625" style="275" customWidth="1"/>
    <col min="11" max="11" width="26.7109375" customWidth="1"/>
  </cols>
  <sheetData>
    <row r="1" spans="1:9" ht="26.25" thickBot="1" x14ac:dyDescent="0.55000000000000004">
      <c r="A1" s="453" t="s">
        <v>243</v>
      </c>
      <c r="B1" s="454"/>
      <c r="C1" s="454"/>
      <c r="D1" s="454"/>
      <c r="E1" s="37"/>
      <c r="F1" s="298"/>
      <c r="G1" s="298"/>
      <c r="H1" s="273"/>
      <c r="I1" s="1"/>
    </row>
    <row r="2" spans="1:9" ht="25.5" x14ac:dyDescent="0.5">
      <c r="A2" s="44" t="s">
        <v>247</v>
      </c>
      <c r="B2" s="44" t="str">
        <f>'1.Budget Preparation Info'!B2</f>
        <v>2024/2025</v>
      </c>
      <c r="C2" s="45"/>
      <c r="D2" s="46"/>
      <c r="E2" s="38"/>
      <c r="F2" s="299"/>
      <c r="G2" s="299"/>
      <c r="H2" s="273"/>
      <c r="I2" s="1"/>
    </row>
    <row r="3" spans="1:9" ht="22.5" x14ac:dyDescent="0.3">
      <c r="A3" s="39" t="s">
        <v>244</v>
      </c>
      <c r="B3" s="39" t="str">
        <f>'1.Budget Preparation Info'!B6</f>
        <v xml:space="preserve">Type School Name </v>
      </c>
      <c r="C3" s="40"/>
      <c r="D3" s="37"/>
      <c r="E3" s="37"/>
      <c r="F3" s="298"/>
      <c r="G3" s="298"/>
      <c r="H3" s="274"/>
      <c r="I3" s="2"/>
    </row>
    <row r="4" spans="1:9" ht="22.5" x14ac:dyDescent="0.3">
      <c r="A4" s="39" t="s">
        <v>456</v>
      </c>
      <c r="B4" s="39" t="str">
        <f>'1.Budget Preparation Info'!B7</f>
        <v>Type School Address</v>
      </c>
      <c r="C4" s="40"/>
      <c r="D4" s="37"/>
      <c r="E4" s="37"/>
      <c r="F4" s="298"/>
      <c r="G4" s="298"/>
      <c r="H4" s="274"/>
      <c r="I4" s="2"/>
    </row>
    <row r="5" spans="1:9" ht="22.5" x14ac:dyDescent="0.3">
      <c r="A5" s="39" t="s">
        <v>245</v>
      </c>
      <c r="B5" s="39" t="str">
        <f>'1.Budget Preparation Info'!B8</f>
        <v>Type School Roll No.</v>
      </c>
      <c r="C5" s="40"/>
      <c r="D5" s="37"/>
      <c r="E5" s="37"/>
      <c r="F5" s="298"/>
      <c r="G5" s="298"/>
      <c r="H5" s="274"/>
      <c r="I5" s="2"/>
    </row>
    <row r="6" spans="1:9" ht="19.5" thickBot="1" x14ac:dyDescent="0.35">
      <c r="A6" s="47" t="s">
        <v>380</v>
      </c>
      <c r="B6" s="47" t="str">
        <f>'1.Budget Preparation Info'!B3</f>
        <v>Voluntary Secondary School: 
PPP School Budget</v>
      </c>
      <c r="C6" s="48"/>
      <c r="D6" s="36"/>
    </row>
    <row r="9" spans="1:9" ht="18.75" x14ac:dyDescent="0.25">
      <c r="A9" s="367" t="s">
        <v>366</v>
      </c>
      <c r="B9" s="171"/>
      <c r="C9" s="171"/>
      <c r="D9" s="171"/>
      <c r="E9" s="171"/>
    </row>
    <row r="11" spans="1:9" ht="15.75" thickBot="1" x14ac:dyDescent="0.3"/>
    <row r="12" spans="1:9" ht="17.45" customHeight="1" thickBot="1" x14ac:dyDescent="0.35">
      <c r="A12" s="363" t="s">
        <v>605</v>
      </c>
      <c r="B12" s="364"/>
      <c r="C12" s="364"/>
      <c r="D12" s="221"/>
      <c r="E12" s="222"/>
    </row>
    <row r="13" spans="1:9" ht="24" thickBot="1" x14ac:dyDescent="0.4">
      <c r="A13" s="223"/>
      <c r="E13" s="224"/>
    </row>
    <row r="14" spans="1:9" ht="80.25" customHeight="1" thickBot="1" x14ac:dyDescent="0.3">
      <c r="A14" s="493" t="s">
        <v>536</v>
      </c>
      <c r="B14" s="455" t="s">
        <v>537</v>
      </c>
      <c r="C14" s="455"/>
      <c r="D14" s="257"/>
      <c r="E14" s="264">
        <f>'1.Budget Preparation Info'!B28</f>
        <v>1</v>
      </c>
      <c r="F14" s="300"/>
    </row>
    <row r="15" spans="1:9" ht="80.25" customHeight="1" thickBot="1" x14ac:dyDescent="0.3">
      <c r="A15" s="493" t="s">
        <v>536</v>
      </c>
      <c r="B15" s="455" t="s">
        <v>538</v>
      </c>
      <c r="C15" s="455"/>
      <c r="D15" s="257"/>
      <c r="E15" s="264">
        <f>'1.Budget Preparation Info'!B29</f>
        <v>2</v>
      </c>
      <c r="F15" s="300"/>
      <c r="G15" s="301"/>
    </row>
    <row r="16" spans="1:9" ht="23.25" thickBot="1" x14ac:dyDescent="0.3">
      <c r="A16" s="494" t="s">
        <v>567</v>
      </c>
      <c r="B16" s="258"/>
      <c r="C16" s="113"/>
      <c r="D16" s="257"/>
      <c r="E16" s="265">
        <f>'1.Budget Preparation Info'!B12</f>
        <v>1</v>
      </c>
      <c r="F16" s="300"/>
    </row>
    <row r="17" spans="1:8" ht="23.25" thickBot="1" x14ac:dyDescent="0.3">
      <c r="A17" s="494" t="s">
        <v>577</v>
      </c>
      <c r="B17" s="258"/>
      <c r="C17" s="113"/>
      <c r="D17" s="257"/>
      <c r="E17" s="265">
        <f>'1.Budget Preparation Info'!B13</f>
        <v>2</v>
      </c>
      <c r="F17" s="300"/>
    </row>
    <row r="18" spans="1:8" ht="23.25" thickBot="1" x14ac:dyDescent="0.3">
      <c r="A18" s="494" t="s">
        <v>578</v>
      </c>
      <c r="B18" s="258"/>
      <c r="C18" s="113"/>
      <c r="D18" s="257"/>
      <c r="E18" s="265">
        <f>'1.Budget Preparation Info'!B14</f>
        <v>3</v>
      </c>
      <c r="F18" s="300"/>
    </row>
    <row r="19" spans="1:8" ht="23.25" thickBot="1" x14ac:dyDescent="0.3">
      <c r="A19" s="494" t="s">
        <v>568</v>
      </c>
      <c r="B19" s="258"/>
      <c r="C19" s="113"/>
      <c r="D19" s="257"/>
      <c r="E19" s="265">
        <f>'1.Budget Preparation Info'!B18</f>
        <v>7</v>
      </c>
      <c r="F19" s="300"/>
    </row>
    <row r="20" spans="1:8" ht="23.25" thickBot="1" x14ac:dyDescent="0.3">
      <c r="A20" s="494" t="s">
        <v>569</v>
      </c>
      <c r="B20" s="259"/>
      <c r="C20" s="113"/>
      <c r="D20" s="113"/>
      <c r="E20" s="265">
        <f>'1.Budget Preparation Info'!B17</f>
        <v>6</v>
      </c>
    </row>
    <row r="21" spans="1:8" ht="23.25" thickBot="1" x14ac:dyDescent="0.3">
      <c r="A21" s="494" t="s">
        <v>570</v>
      </c>
      <c r="B21" s="259"/>
      <c r="C21" s="113"/>
      <c r="D21" s="113"/>
      <c r="E21" s="265">
        <f>'1.Budget Preparation Info'!B15</f>
        <v>4</v>
      </c>
    </row>
    <row r="22" spans="1:8" ht="24.75" customHeight="1" thickBot="1" x14ac:dyDescent="0.3">
      <c r="A22" s="494" t="s">
        <v>571</v>
      </c>
      <c r="B22" s="259"/>
      <c r="C22" s="113"/>
      <c r="D22" s="113"/>
      <c r="E22" s="265">
        <f>'1.Budget Preparation Info'!B20</f>
        <v>9</v>
      </c>
    </row>
    <row r="23" spans="1:8" ht="23.25" thickBot="1" x14ac:dyDescent="0.3">
      <c r="A23" s="494" t="s">
        <v>572</v>
      </c>
      <c r="B23" s="455" t="s">
        <v>539</v>
      </c>
      <c r="C23" s="455"/>
      <c r="D23" s="456"/>
      <c r="E23" s="265">
        <f>'1.Budget Preparation Info'!B21</f>
        <v>10</v>
      </c>
    </row>
    <row r="24" spans="1:8" ht="54.6" customHeight="1" thickBot="1" x14ac:dyDescent="0.3">
      <c r="A24" s="494" t="s">
        <v>573</v>
      </c>
      <c r="B24" s="455" t="s">
        <v>540</v>
      </c>
      <c r="C24" s="455"/>
      <c r="D24" s="456"/>
      <c r="E24" s="265">
        <f>'1.Budget Preparation Info'!B19</f>
        <v>8</v>
      </c>
    </row>
    <row r="25" spans="1:8" ht="23.25" thickBot="1" x14ac:dyDescent="0.3">
      <c r="A25" s="494" t="s">
        <v>574</v>
      </c>
      <c r="B25" s="259"/>
      <c r="C25" s="113"/>
      <c r="D25" s="113"/>
      <c r="E25" s="265">
        <f>'1.Budget Preparation Info'!B16</f>
        <v>5</v>
      </c>
    </row>
    <row r="26" spans="1:8" ht="23.25" thickBot="1" x14ac:dyDescent="0.3">
      <c r="A26" s="494" t="s">
        <v>541</v>
      </c>
      <c r="B26" s="259"/>
      <c r="C26" s="113"/>
      <c r="D26" s="113"/>
      <c r="E26" s="267"/>
    </row>
    <row r="27" spans="1:8" ht="23.25" thickBot="1" x14ac:dyDescent="0.3">
      <c r="A27" s="495" t="s">
        <v>575</v>
      </c>
      <c r="B27" s="260"/>
      <c r="C27" s="260"/>
      <c r="D27" s="261"/>
      <c r="E27" s="266">
        <f>'1.Budget Preparation Info'!B22</f>
        <v>11</v>
      </c>
    </row>
    <row r="28" spans="1:8" ht="24" thickBot="1" x14ac:dyDescent="0.4">
      <c r="A28" s="226"/>
      <c r="B28" s="225"/>
      <c r="C28" s="227"/>
    </row>
    <row r="29" spans="1:8" x14ac:dyDescent="0.25">
      <c r="A29" s="228" t="s">
        <v>542</v>
      </c>
      <c r="B29" s="221"/>
      <c r="C29" s="221"/>
      <c r="D29" s="221"/>
      <c r="E29" s="221"/>
      <c r="F29" s="302"/>
      <c r="G29" s="303"/>
    </row>
    <row r="30" spans="1:8" x14ac:dyDescent="0.25">
      <c r="A30" s="229" t="s">
        <v>543</v>
      </c>
      <c r="B30" s="212"/>
      <c r="C30" s="212"/>
      <c r="D30" s="212"/>
      <c r="E30" s="212"/>
      <c r="F30" s="304"/>
      <c r="G30" s="305"/>
      <c r="H30" s="218"/>
    </row>
    <row r="31" spans="1:8" x14ac:dyDescent="0.25">
      <c r="A31" s="229" t="s">
        <v>544</v>
      </c>
      <c r="B31" s="212"/>
      <c r="C31" s="212"/>
      <c r="D31" s="212"/>
      <c r="E31" s="212"/>
      <c r="F31" s="304"/>
      <c r="G31" s="305"/>
      <c r="H31" s="218"/>
    </row>
    <row r="32" spans="1:8" x14ac:dyDescent="0.25">
      <c r="A32" s="229" t="s">
        <v>545</v>
      </c>
      <c r="B32" s="212"/>
      <c r="C32" s="212"/>
      <c r="D32" s="212"/>
      <c r="E32" s="212"/>
      <c r="F32" s="304"/>
      <c r="G32" s="305"/>
      <c r="H32" s="218"/>
    </row>
    <row r="33" spans="1:8" x14ac:dyDescent="0.25">
      <c r="A33" s="229" t="s">
        <v>546</v>
      </c>
      <c r="B33" s="212"/>
      <c r="C33" s="212"/>
      <c r="D33" s="212"/>
      <c r="E33" s="212"/>
      <c r="F33" s="304"/>
      <c r="G33" s="305"/>
      <c r="H33" s="218"/>
    </row>
    <row r="34" spans="1:8" ht="15.75" thickBot="1" x14ac:dyDescent="0.3">
      <c r="A34" s="230"/>
      <c r="B34" s="231"/>
      <c r="C34" s="231"/>
      <c r="D34" s="231"/>
      <c r="E34" s="231"/>
      <c r="F34" s="306"/>
      <c r="G34" s="307"/>
      <c r="H34" s="218"/>
    </row>
    <row r="35" spans="1:8" ht="15.75" thickBot="1" x14ac:dyDescent="0.3">
      <c r="A35" s="212"/>
      <c r="B35" s="212"/>
      <c r="C35" s="212"/>
      <c r="D35" s="212"/>
      <c r="E35" s="212"/>
      <c r="F35" s="304"/>
      <c r="G35" s="304"/>
      <c r="H35" s="218"/>
    </row>
    <row r="36" spans="1:8" ht="18.75" thickBot="1" x14ac:dyDescent="0.3">
      <c r="A36" s="232" t="s">
        <v>547</v>
      </c>
      <c r="B36" s="233"/>
      <c r="C36" s="234"/>
      <c r="D36" s="235"/>
      <c r="E36" s="236"/>
      <c r="F36" s="308"/>
    </row>
    <row r="37" spans="1:8" x14ac:dyDescent="0.25">
      <c r="A37" s="237"/>
    </row>
    <row r="38" spans="1:8" x14ac:dyDescent="0.25">
      <c r="A38" s="238" t="s">
        <v>446</v>
      </c>
      <c r="B38" s="239" t="s">
        <v>548</v>
      </c>
      <c r="C38" s="240"/>
      <c r="D38" s="241" t="s">
        <v>576</v>
      </c>
      <c r="E38" s="242"/>
      <c r="F38" s="309" t="s">
        <v>549</v>
      </c>
      <c r="G38" s="310" t="s">
        <v>324</v>
      </c>
    </row>
    <row r="39" spans="1:8" x14ac:dyDescent="0.25">
      <c r="A39" s="243"/>
      <c r="B39" s="244"/>
      <c r="C39" s="244"/>
      <c r="D39" s="245"/>
      <c r="E39" s="246"/>
      <c r="F39" s="311" t="s">
        <v>294</v>
      </c>
      <c r="G39" s="312" t="s">
        <v>294</v>
      </c>
    </row>
    <row r="41" spans="1:8" x14ac:dyDescent="0.25">
      <c r="A41" s="212" t="s">
        <v>601</v>
      </c>
      <c r="B41" s="213"/>
      <c r="C41" s="213"/>
      <c r="D41" s="247" t="s">
        <v>550</v>
      </c>
      <c r="F41" s="313"/>
      <c r="G41" s="313"/>
    </row>
    <row r="42" spans="1:8" x14ac:dyDescent="0.25">
      <c r="A42" s="216" t="s">
        <v>551</v>
      </c>
      <c r="B42" s="213">
        <v>2024</v>
      </c>
      <c r="C42" s="213"/>
      <c r="D42" s="268">
        <v>345</v>
      </c>
      <c r="E42" s="215"/>
      <c r="F42" s="314">
        <f>D42*E16*0.3333</f>
        <v>114.9885</v>
      </c>
      <c r="G42" s="315"/>
    </row>
    <row r="43" spans="1:8" x14ac:dyDescent="0.25">
      <c r="A43" s="216" t="s">
        <v>530</v>
      </c>
      <c r="B43" s="213">
        <v>2025</v>
      </c>
      <c r="C43" s="213"/>
      <c r="D43" s="268">
        <v>345</v>
      </c>
      <c r="E43" s="215"/>
      <c r="F43" s="314">
        <f>D43*E16*0.6667</f>
        <v>230.01149999999998</v>
      </c>
      <c r="G43" s="315"/>
    </row>
    <row r="44" spans="1:8" x14ac:dyDescent="0.25">
      <c r="A44" s="213"/>
      <c r="B44" s="213"/>
      <c r="C44" s="213"/>
      <c r="D44" s="214"/>
      <c r="E44" s="215"/>
      <c r="F44" s="316">
        <f>SUM(F42:F43)</f>
        <v>345</v>
      </c>
      <c r="G44" s="314">
        <f>F44*0.75</f>
        <v>258.75</v>
      </c>
    </row>
    <row r="45" spans="1:8" x14ac:dyDescent="0.25">
      <c r="A45" s="213"/>
      <c r="B45" s="213"/>
      <c r="C45" s="213"/>
      <c r="D45" s="214"/>
      <c r="E45" s="215"/>
      <c r="F45" s="317"/>
      <c r="G45" s="314"/>
    </row>
    <row r="46" spans="1:8" x14ac:dyDescent="0.25">
      <c r="A46" s="212" t="s">
        <v>579</v>
      </c>
      <c r="B46" s="213"/>
      <c r="C46" s="213"/>
      <c r="D46" s="214">
        <v>24</v>
      </c>
      <c r="E46" s="215"/>
      <c r="F46" s="318"/>
      <c r="G46" s="316">
        <f>D46*E18</f>
        <v>72</v>
      </c>
    </row>
    <row r="47" spans="1:8" x14ac:dyDescent="0.25">
      <c r="A47" s="212"/>
      <c r="B47" s="213"/>
      <c r="C47" s="213"/>
      <c r="D47" s="214"/>
      <c r="E47" s="215"/>
      <c r="F47" s="318"/>
      <c r="G47" s="317"/>
    </row>
    <row r="48" spans="1:8" x14ac:dyDescent="0.25">
      <c r="A48" s="212" t="s">
        <v>602</v>
      </c>
      <c r="B48" s="213">
        <v>2024</v>
      </c>
      <c r="C48" s="213"/>
      <c r="D48" s="214">
        <v>224.5</v>
      </c>
      <c r="E48" s="215"/>
      <c r="F48" s="314">
        <f>D48*E16*0.3333</f>
        <v>74.825850000000003</v>
      </c>
      <c r="G48" s="319"/>
    </row>
    <row r="49" spans="1:10" ht="60" x14ac:dyDescent="0.25">
      <c r="A49" s="216" t="s">
        <v>530</v>
      </c>
      <c r="B49" s="213">
        <v>2025</v>
      </c>
      <c r="C49" s="213"/>
      <c r="D49" s="214">
        <v>224.5</v>
      </c>
      <c r="E49" s="215"/>
      <c r="F49" s="320">
        <f>D49*E16*0.6667</f>
        <v>149.67415</v>
      </c>
      <c r="G49" s="318">
        <f>IF((F48+F49)&lt;44900,44900,(F48+F49))*0.75</f>
        <v>33675</v>
      </c>
      <c r="H49" s="276" t="s">
        <v>592</v>
      </c>
    </row>
    <row r="50" spans="1:10" x14ac:dyDescent="0.25">
      <c r="A50" s="216"/>
      <c r="B50" s="213"/>
      <c r="C50" s="213"/>
      <c r="D50" s="214"/>
      <c r="E50" s="215"/>
      <c r="F50" s="314"/>
      <c r="G50" s="318"/>
    </row>
    <row r="51" spans="1:10" ht="75" x14ac:dyDescent="0.25">
      <c r="A51" s="218" t="s">
        <v>531</v>
      </c>
      <c r="B51" s="217" t="s">
        <v>532</v>
      </c>
      <c r="C51" s="219"/>
      <c r="D51" s="214">
        <v>40</v>
      </c>
      <c r="E51" s="215"/>
      <c r="F51" s="314">
        <f>(D51*E16)</f>
        <v>40</v>
      </c>
      <c r="G51" s="315"/>
      <c r="J51" s="4"/>
    </row>
    <row r="52" spans="1:10" ht="15.75" x14ac:dyDescent="0.25">
      <c r="A52" s="217" t="s">
        <v>533</v>
      </c>
      <c r="B52" s="217" t="s">
        <v>532</v>
      </c>
      <c r="C52" s="219"/>
      <c r="D52" s="214">
        <v>26.5</v>
      </c>
      <c r="E52" s="215"/>
      <c r="F52" s="320">
        <f>(D52*E16)</f>
        <v>26.5</v>
      </c>
      <c r="G52" s="321"/>
      <c r="J52" s="4"/>
    </row>
    <row r="53" spans="1:10" x14ac:dyDescent="0.25">
      <c r="A53" s="213"/>
      <c r="B53" s="217"/>
      <c r="C53" s="213"/>
      <c r="D53" s="214"/>
      <c r="E53" s="215"/>
      <c r="F53" s="317">
        <f>SUM(F51:F52)</f>
        <v>66.5</v>
      </c>
      <c r="G53" s="322">
        <f>IF(F53&lt;23275,F53,23275)</f>
        <v>66.5</v>
      </c>
    </row>
    <row r="54" spans="1:10" x14ac:dyDescent="0.25">
      <c r="A54" t="s">
        <v>587</v>
      </c>
      <c r="F54" s="314"/>
      <c r="G54" s="320">
        <f>-'1.Budget Preparation Info'!B33</f>
        <v>0</v>
      </c>
    </row>
    <row r="55" spans="1:10" x14ac:dyDescent="0.25">
      <c r="A55" s="272" t="s">
        <v>584</v>
      </c>
      <c r="B55" s="220"/>
      <c r="C55" s="213"/>
      <c r="D55" s="214"/>
      <c r="E55" s="215"/>
      <c r="F55" s="317"/>
      <c r="G55" s="323">
        <f>G53+G54</f>
        <v>66.5</v>
      </c>
    </row>
    <row r="56" spans="1:10" x14ac:dyDescent="0.25">
      <c r="A56" s="272"/>
      <c r="B56" s="220"/>
      <c r="C56" s="213"/>
      <c r="D56" s="214"/>
      <c r="E56" s="215"/>
      <c r="F56" s="317"/>
      <c r="G56" s="323"/>
    </row>
    <row r="57" spans="1:10" ht="28.5" x14ac:dyDescent="0.25">
      <c r="A57" s="248" t="s">
        <v>603</v>
      </c>
      <c r="B57" s="217" t="s">
        <v>532</v>
      </c>
      <c r="C57" s="219"/>
      <c r="D57" s="214">
        <v>0</v>
      </c>
      <c r="E57" s="215"/>
      <c r="F57" s="314">
        <f>(D57*E16)</f>
        <v>0</v>
      </c>
      <c r="G57" s="321"/>
    </row>
    <row r="58" spans="1:10" ht="15.75" x14ac:dyDescent="0.25">
      <c r="A58" s="217" t="s">
        <v>533</v>
      </c>
      <c r="B58" s="217" t="s">
        <v>532</v>
      </c>
      <c r="C58" s="219"/>
      <c r="D58" s="214">
        <v>0</v>
      </c>
      <c r="E58" s="215"/>
      <c r="F58" s="314">
        <f>(D58*E16)</f>
        <v>0</v>
      </c>
      <c r="G58" s="315"/>
    </row>
    <row r="59" spans="1:10" x14ac:dyDescent="0.25">
      <c r="A59" s="213"/>
      <c r="B59" s="213"/>
      <c r="C59" s="213"/>
      <c r="D59" s="214"/>
      <c r="E59" s="215"/>
      <c r="F59" s="316">
        <f>SUM(F57:F58)</f>
        <v>0</v>
      </c>
      <c r="G59" s="318">
        <f>IF(F59&gt;19075,19075,F59)</f>
        <v>0</v>
      </c>
    </row>
    <row r="60" spans="1:10" x14ac:dyDescent="0.25">
      <c r="A60" s="213"/>
      <c r="B60" s="249"/>
      <c r="C60" s="213"/>
      <c r="D60" s="214"/>
      <c r="E60" s="215"/>
      <c r="F60" s="315"/>
      <c r="G60" s="314"/>
    </row>
    <row r="61" spans="1:10" x14ac:dyDescent="0.25">
      <c r="A61" s="213"/>
      <c r="B61" s="249" t="s">
        <v>552</v>
      </c>
      <c r="C61" s="213"/>
      <c r="D61" s="214"/>
      <c r="E61" s="215"/>
      <c r="F61" s="315"/>
      <c r="G61" s="314"/>
    </row>
    <row r="62" spans="1:10" x14ac:dyDescent="0.25">
      <c r="A62" s="212" t="s">
        <v>553</v>
      </c>
      <c r="B62" s="250">
        <f>E19</f>
        <v>7</v>
      </c>
      <c r="C62" s="213"/>
      <c r="D62" s="214">
        <v>13</v>
      </c>
      <c r="E62" s="215"/>
      <c r="F62" s="315"/>
      <c r="G62" s="315">
        <f t="shared" ref="G62:G67" si="0">D62*B62</f>
        <v>91</v>
      </c>
    </row>
    <row r="63" spans="1:10" x14ac:dyDescent="0.25">
      <c r="A63" s="212" t="s">
        <v>554</v>
      </c>
      <c r="B63" s="250">
        <f>E20</f>
        <v>6</v>
      </c>
      <c r="C63" s="213"/>
      <c r="D63" s="214">
        <v>95</v>
      </c>
      <c r="E63" s="215"/>
      <c r="F63" s="315"/>
      <c r="G63" s="315">
        <f t="shared" si="0"/>
        <v>570</v>
      </c>
    </row>
    <row r="64" spans="1:10" x14ac:dyDescent="0.25">
      <c r="A64" s="212" t="s">
        <v>555</v>
      </c>
      <c r="B64" s="250">
        <f>E21</f>
        <v>4</v>
      </c>
      <c r="C64" s="213"/>
      <c r="D64" s="214">
        <v>151</v>
      </c>
      <c r="E64" s="215"/>
      <c r="F64" s="315"/>
      <c r="G64" s="315">
        <f t="shared" si="0"/>
        <v>604</v>
      </c>
    </row>
    <row r="65" spans="1:7" x14ac:dyDescent="0.25">
      <c r="A65" s="212" t="s">
        <v>556</v>
      </c>
      <c r="B65" s="250">
        <f>E22</f>
        <v>9</v>
      </c>
      <c r="C65" s="213"/>
      <c r="D65" s="214">
        <v>213.5</v>
      </c>
      <c r="E65" s="215"/>
      <c r="F65" s="315"/>
      <c r="G65" s="314">
        <f t="shared" si="0"/>
        <v>1921.5</v>
      </c>
    </row>
    <row r="66" spans="1:7" x14ac:dyDescent="0.25">
      <c r="A66" s="212" t="s">
        <v>557</v>
      </c>
      <c r="B66" s="250">
        <f>E23</f>
        <v>10</v>
      </c>
      <c r="C66" s="213"/>
      <c r="D66" s="214">
        <v>110.5</v>
      </c>
      <c r="E66" s="215"/>
      <c r="F66" s="315"/>
      <c r="G66" s="314">
        <f t="shared" si="0"/>
        <v>1105</v>
      </c>
    </row>
    <row r="67" spans="1:7" x14ac:dyDescent="0.25">
      <c r="A67" s="212" t="s">
        <v>560</v>
      </c>
      <c r="B67" s="213">
        <f>E25</f>
        <v>5</v>
      </c>
      <c r="C67" s="213"/>
      <c r="D67" s="214">
        <v>60</v>
      </c>
      <c r="E67" s="215"/>
      <c r="F67" s="315"/>
      <c r="G67" s="324">
        <f t="shared" si="0"/>
        <v>300</v>
      </c>
    </row>
    <row r="68" spans="1:7" x14ac:dyDescent="0.25">
      <c r="A68" s="213"/>
      <c r="B68" s="249" t="s">
        <v>558</v>
      </c>
      <c r="C68" s="213"/>
      <c r="D68" s="214"/>
      <c r="E68" s="215"/>
      <c r="F68" s="315"/>
      <c r="G68" s="314"/>
    </row>
    <row r="69" spans="1:7" x14ac:dyDescent="0.25">
      <c r="A69" s="212" t="s">
        <v>588</v>
      </c>
      <c r="B69" s="249"/>
      <c r="D69" s="214"/>
      <c r="E69" s="215"/>
      <c r="F69" s="315"/>
      <c r="G69" s="314"/>
    </row>
    <row r="70" spans="1:7" x14ac:dyDescent="0.25">
      <c r="A70" s="249" t="s">
        <v>589</v>
      </c>
      <c r="B70" s="250">
        <f>E14</f>
        <v>1</v>
      </c>
      <c r="D70" s="214">
        <v>1769</v>
      </c>
      <c r="E70" s="215"/>
      <c r="F70" s="314">
        <f>(D70*B70)</f>
        <v>1769</v>
      </c>
      <c r="G70" s="318"/>
    </row>
    <row r="71" spans="1:7" x14ac:dyDescent="0.25">
      <c r="A71" s="249" t="s">
        <v>559</v>
      </c>
      <c r="B71" s="251">
        <f>E15</f>
        <v>2</v>
      </c>
      <c r="D71" s="214">
        <v>1592</v>
      </c>
      <c r="E71" s="215"/>
      <c r="F71" s="320">
        <f>(D71*B71)</f>
        <v>3184</v>
      </c>
      <c r="G71" s="318">
        <f>F70+F71</f>
        <v>4953</v>
      </c>
    </row>
    <row r="72" spans="1:7" x14ac:dyDescent="0.25">
      <c r="A72" s="212"/>
      <c r="B72" s="249" t="s">
        <v>552</v>
      </c>
      <c r="C72" s="213"/>
      <c r="D72" s="214"/>
      <c r="E72" s="215"/>
      <c r="F72" s="315"/>
      <c r="G72" s="324"/>
    </row>
    <row r="73" spans="1:7" x14ac:dyDescent="0.25">
      <c r="A73" s="212" t="s">
        <v>561</v>
      </c>
      <c r="B73" s="213">
        <f>E24</f>
        <v>8</v>
      </c>
      <c r="C73" s="213"/>
      <c r="D73" s="214">
        <v>201</v>
      </c>
      <c r="E73" s="215"/>
      <c r="F73" s="317">
        <f>D73*B73</f>
        <v>1608</v>
      </c>
      <c r="G73" s="324"/>
    </row>
    <row r="74" spans="1:7" x14ac:dyDescent="0.25">
      <c r="A74" s="212" t="s">
        <v>562</v>
      </c>
      <c r="B74" s="252">
        <f>E26</f>
        <v>0</v>
      </c>
      <c r="C74" s="213"/>
      <c r="D74" s="214"/>
      <c r="E74" s="215"/>
      <c r="F74" s="320">
        <f>B74</f>
        <v>0</v>
      </c>
      <c r="G74" s="324"/>
    </row>
    <row r="75" spans="1:7" ht="15.75" thickBot="1" x14ac:dyDescent="0.3">
      <c r="A75" s="212" t="s">
        <v>563</v>
      </c>
      <c r="B75" s="213"/>
      <c r="C75" s="213"/>
      <c r="D75" s="213"/>
      <c r="F75" s="318"/>
      <c r="G75" s="324">
        <f>SUM(F73:F74)</f>
        <v>1608</v>
      </c>
    </row>
    <row r="76" spans="1:7" ht="19.5" thickBot="1" x14ac:dyDescent="0.35">
      <c r="A76" s="253" t="s">
        <v>564</v>
      </c>
      <c r="B76" s="254"/>
      <c r="C76" s="254"/>
      <c r="D76" s="254"/>
      <c r="E76" s="255"/>
      <c r="F76" s="325"/>
      <c r="G76" s="326">
        <f>SUM(G42:G75)-G75</f>
        <v>43683.25</v>
      </c>
    </row>
    <row r="78" spans="1:7" x14ac:dyDescent="0.25">
      <c r="A78" s="213"/>
      <c r="B78" s="249" t="s">
        <v>552</v>
      </c>
      <c r="C78" s="213"/>
      <c r="D78" s="247" t="s">
        <v>550</v>
      </c>
      <c r="E78" s="215"/>
    </row>
    <row r="79" spans="1:7" ht="21" customHeight="1" x14ac:dyDescent="0.25">
      <c r="A79" s="212" t="s">
        <v>565</v>
      </c>
      <c r="B79" s="252">
        <f>E27</f>
        <v>11</v>
      </c>
      <c r="C79" s="213"/>
      <c r="D79" s="214">
        <f>316+224.5</f>
        <v>540.5</v>
      </c>
      <c r="E79" s="215"/>
      <c r="F79" s="315"/>
      <c r="G79" s="315">
        <f>D79*B79</f>
        <v>5945.5</v>
      </c>
    </row>
    <row r="80" spans="1:7" x14ac:dyDescent="0.25">
      <c r="A80" s="256" t="s">
        <v>566</v>
      </c>
    </row>
  </sheetData>
  <mergeCells count="5">
    <mergeCell ref="A1:D1"/>
    <mergeCell ref="B14:C14"/>
    <mergeCell ref="B15:C15"/>
    <mergeCell ref="B23:D23"/>
    <mergeCell ref="B24:D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EB810-049D-4EC7-90AD-4E47C7CA5368}">
  <sheetPr>
    <pageSetUpPr fitToPage="1"/>
  </sheetPr>
  <dimension ref="A1:K288"/>
  <sheetViews>
    <sheetView zoomScaleNormal="100" workbookViewId="0">
      <selection activeCell="F26" sqref="F26"/>
    </sheetView>
  </sheetViews>
  <sheetFormatPr defaultColWidth="9.140625" defaultRowHeight="15.75" x14ac:dyDescent="0.25"/>
  <cols>
    <col min="1" max="1" width="17.42578125" style="20" customWidth="1"/>
    <col min="2" max="2" width="35.42578125" style="4" customWidth="1"/>
    <col min="3" max="3" width="10" style="4" customWidth="1"/>
    <col min="4" max="4" width="9.28515625" style="4" customWidth="1"/>
    <col min="5" max="5" width="18.5703125" style="277" customWidth="1"/>
    <col min="6" max="6" width="64.42578125" style="160" customWidth="1"/>
    <col min="7" max="7" width="9.140625" style="3"/>
    <col min="8" max="8" width="9.140625" style="3" hidden="1" customWidth="1"/>
    <col min="9" max="9" width="55.7109375" style="3" hidden="1" customWidth="1"/>
    <col min="10" max="10" width="25.5703125" style="3" hidden="1" customWidth="1"/>
    <col min="11" max="11" width="9.140625" style="3" hidden="1" customWidth="1"/>
    <col min="12" max="16384" width="9.140625" style="3"/>
  </cols>
  <sheetData>
    <row r="1" spans="1:11" ht="24" thickBot="1" x14ac:dyDescent="0.3">
      <c r="A1" s="481" t="s">
        <v>223</v>
      </c>
      <c r="B1" s="452"/>
      <c r="C1" s="452"/>
      <c r="D1" s="452"/>
      <c r="E1" s="452"/>
      <c r="F1" s="157"/>
    </row>
    <row r="2" spans="1:11" ht="18.75" x14ac:dyDescent="0.3">
      <c r="A2" s="42" t="str">
        <f>'2.Budget Grant Calculation'!A2</f>
        <v>Budget Year:</v>
      </c>
      <c r="B2" s="184" t="str">
        <f>'1.Budget Preparation Info'!B2</f>
        <v>2024/2025</v>
      </c>
      <c r="C2" s="185"/>
      <c r="D2" s="185"/>
      <c r="F2" s="4"/>
    </row>
    <row r="3" spans="1:11" ht="18.75" x14ac:dyDescent="0.3">
      <c r="A3" s="42" t="str">
        <f>'2.Budget Grant Calculation'!A3</f>
        <v xml:space="preserve">School Name: </v>
      </c>
      <c r="B3" s="185" t="str">
        <f>'1.Budget Preparation Info'!B6</f>
        <v xml:space="preserve">Type School Name </v>
      </c>
      <c r="C3" s="185"/>
      <c r="D3" s="185"/>
      <c r="F3" s="4"/>
    </row>
    <row r="4" spans="1:11" ht="18.75" x14ac:dyDescent="0.3">
      <c r="A4" s="42" t="s">
        <v>457</v>
      </c>
      <c r="B4" s="185" t="str">
        <f>'1.Budget Preparation Info'!B7</f>
        <v>Type School Address</v>
      </c>
      <c r="C4" s="185"/>
      <c r="D4" s="185"/>
      <c r="F4" s="4"/>
    </row>
    <row r="5" spans="1:11" ht="18.75" x14ac:dyDescent="0.3">
      <c r="A5" s="42" t="str">
        <f>'2.Budget Grant Calculation'!A5</f>
        <v>Roll No.:</v>
      </c>
      <c r="B5" s="185" t="str">
        <f>'1.Budget Preparation Info'!B8</f>
        <v>Type School Roll No.</v>
      </c>
      <c r="C5" s="185"/>
      <c r="D5" s="185"/>
      <c r="F5" s="4"/>
    </row>
    <row r="6" spans="1:11" ht="19.5" thickBot="1" x14ac:dyDescent="0.35">
      <c r="A6" s="43" t="str">
        <f>'2.Budget Grant Calculation'!A6</f>
        <v>School Type:</v>
      </c>
      <c r="B6" s="186" t="str">
        <f>'1.Budget Preparation Info'!B3</f>
        <v>Voluntary Secondary School: 
PPP School Budget</v>
      </c>
      <c r="C6" s="186"/>
      <c r="D6" s="186"/>
      <c r="E6" s="278"/>
      <c r="F6" s="4"/>
    </row>
    <row r="7" spans="1:11" x14ac:dyDescent="0.25">
      <c r="B7" s="41"/>
      <c r="C7" s="41"/>
      <c r="D7" s="41"/>
      <c r="F7" s="4"/>
    </row>
    <row r="8" spans="1:11" ht="18.75" x14ac:dyDescent="0.25">
      <c r="A8" s="366" t="s">
        <v>366</v>
      </c>
      <c r="B8" s="337"/>
      <c r="C8" s="338"/>
      <c r="D8" s="338"/>
      <c r="E8" s="338"/>
      <c r="F8" s="338"/>
    </row>
    <row r="9" spans="1:11" ht="16.5" thickBot="1" x14ac:dyDescent="0.3">
      <c r="A9" s="34" t="s">
        <v>1</v>
      </c>
      <c r="B9" s="35"/>
      <c r="C9" s="18"/>
      <c r="D9" s="18"/>
      <c r="F9" s="4"/>
    </row>
    <row r="10" spans="1:11" ht="16.5" thickBot="1" x14ac:dyDescent="0.3">
      <c r="A10" s="22" t="s">
        <v>0</v>
      </c>
      <c r="B10" s="6" t="s">
        <v>2</v>
      </c>
      <c r="C10" s="6"/>
      <c r="D10" s="6"/>
      <c r="E10" s="279" t="s">
        <v>227</v>
      </c>
      <c r="F10" s="7" t="s">
        <v>224</v>
      </c>
      <c r="K10" s="3" t="s">
        <v>3</v>
      </c>
    </row>
    <row r="11" spans="1:11" ht="16.5" thickBot="1" x14ac:dyDescent="0.3">
      <c r="A11" s="477" t="s">
        <v>225</v>
      </c>
      <c r="B11" s="464"/>
      <c r="C11" s="464"/>
      <c r="D11" s="464"/>
      <c r="E11" s="465"/>
      <c r="F11" s="8"/>
    </row>
    <row r="12" spans="1:11" ht="31.5" x14ac:dyDescent="0.25">
      <c r="A12" s="28">
        <v>3010</v>
      </c>
      <c r="B12" s="14" t="s">
        <v>598</v>
      </c>
      <c r="C12" s="329"/>
      <c r="D12" s="339"/>
      <c r="E12" s="340">
        <f>'2.Budget Grant Calculation'!G44</f>
        <v>258.75</v>
      </c>
      <c r="F12" s="158" t="s">
        <v>382</v>
      </c>
      <c r="H12" s="3">
        <f>IF(ISNUMBER(SEARCH(#REF!,B12)),MAX($H$10:H10)+1,0)</f>
        <v>0</v>
      </c>
      <c r="I12" s="3" t="s">
        <v>4</v>
      </c>
      <c r="J12" s="3" t="e">
        <f ca="1">OFFSET($K$12,,,COUNTIF($K$12:$K$241,"?*"))</f>
        <v>#REF!</v>
      </c>
      <c r="K12" s="3" t="str">
        <f>IFERROR(VLOOKUP(ROWS($K$12:K12),$H$12:$I$240,2,0),"")</f>
        <v/>
      </c>
    </row>
    <row r="13" spans="1:11" ht="31.5" x14ac:dyDescent="0.25">
      <c r="A13" s="24">
        <v>3020</v>
      </c>
      <c r="B13" s="10" t="s">
        <v>5</v>
      </c>
      <c r="C13" s="19"/>
      <c r="D13" s="135"/>
      <c r="E13" s="341">
        <v>1</v>
      </c>
      <c r="F13" s="159" t="s">
        <v>499</v>
      </c>
      <c r="H13" s="3">
        <f>IF(ISNUMBER(SEARCH(#REF!,B13)),MAX($H$10:H12)+1,0)</f>
        <v>0</v>
      </c>
      <c r="I13" s="3" t="s">
        <v>5</v>
      </c>
      <c r="K13" s="3" t="str">
        <f>IFERROR(VLOOKUP(ROWS($K$12:K13),$H$12:$I$240,2,0),"")</f>
        <v/>
      </c>
    </row>
    <row r="14" spans="1:11" ht="47.25" x14ac:dyDescent="0.25">
      <c r="A14" s="24">
        <v>3021</v>
      </c>
      <c r="B14" s="10" t="s">
        <v>6</v>
      </c>
      <c r="C14" s="19"/>
      <c r="D14" s="135"/>
      <c r="E14" s="341">
        <v>2</v>
      </c>
      <c r="F14" s="159" t="s">
        <v>381</v>
      </c>
    </row>
    <row r="15" spans="1:11" ht="31.5" x14ac:dyDescent="0.25">
      <c r="A15" s="24">
        <v>3022</v>
      </c>
      <c r="B15" s="10" t="s">
        <v>597</v>
      </c>
      <c r="C15" s="19"/>
      <c r="D15" s="135"/>
      <c r="E15" s="341">
        <v>3</v>
      </c>
      <c r="F15" s="159" t="s">
        <v>381</v>
      </c>
    </row>
    <row r="16" spans="1:11" ht="47.25" x14ac:dyDescent="0.25">
      <c r="A16" s="24">
        <v>3030</v>
      </c>
      <c r="B16" s="10" t="s">
        <v>8</v>
      </c>
      <c r="C16" s="19"/>
      <c r="D16" s="135"/>
      <c r="E16" s="341">
        <v>4</v>
      </c>
      <c r="F16" s="159" t="s">
        <v>498</v>
      </c>
      <c r="H16" s="3">
        <f>IF(ISNUMBER(SEARCH(#REF!,B16)),MAX($H$10:H13)+1,0)</f>
        <v>0</v>
      </c>
      <c r="I16" s="3" t="s">
        <v>8</v>
      </c>
      <c r="K16" s="3" t="str">
        <f>IFERROR(VLOOKUP(ROWS($K$12:K16),$H$12:$I$240,2,0),"")</f>
        <v/>
      </c>
    </row>
    <row r="17" spans="1:11" ht="31.5" x14ac:dyDescent="0.25">
      <c r="A17" s="24">
        <v>3050</v>
      </c>
      <c r="B17" s="10" t="s">
        <v>9</v>
      </c>
      <c r="C17" s="19"/>
      <c r="D17" s="135"/>
      <c r="E17" s="342">
        <f>IF('2.Budget Grant Calculation'!G55&lt;0,('2.Budget Grant Calculation'!G49+'2.Budget Grant Calculation'!G55),'2.Budget Grant Calculation'!G49)</f>
        <v>33675</v>
      </c>
      <c r="F17" s="159" t="s">
        <v>382</v>
      </c>
      <c r="H17" s="3">
        <f>IF(ISNUMBER(SEARCH(#REF!,B17)),MAX($H$10:H16)+1,0)</f>
        <v>0</v>
      </c>
      <c r="I17" s="3" t="s">
        <v>9</v>
      </c>
      <c r="K17" s="3" t="str">
        <f>IFERROR(VLOOKUP(ROWS($K$12:K17),$H$12:$I$240,2,0),"")</f>
        <v/>
      </c>
    </row>
    <row r="18" spans="1:11" x14ac:dyDescent="0.25">
      <c r="A18" s="24">
        <v>3100</v>
      </c>
      <c r="B18" s="10" t="s">
        <v>10</v>
      </c>
      <c r="C18" s="19"/>
      <c r="D18" s="135"/>
      <c r="E18" s="342">
        <f>IF('2.Budget Grant Calculation'!G55&lt;0,0,'2.Budget Grant Calculation'!G55)</f>
        <v>66.5</v>
      </c>
      <c r="F18" s="159" t="s">
        <v>500</v>
      </c>
      <c r="H18" s="3">
        <f>IF(ISNUMBER(SEARCH(#REF!,B18)),MAX($H$10:H17)+1,0)</f>
        <v>0</v>
      </c>
      <c r="I18" s="3" t="s">
        <v>10</v>
      </c>
      <c r="K18" s="3" t="str">
        <f>IFERROR(VLOOKUP(ROWS($K$12:K18),$H$12:$I$240,2,0),"")</f>
        <v/>
      </c>
    </row>
    <row r="19" spans="1:11" x14ac:dyDescent="0.25">
      <c r="A19" s="24">
        <v>3130</v>
      </c>
      <c r="B19" s="10" t="s">
        <v>11</v>
      </c>
      <c r="C19" s="19"/>
      <c r="D19" s="135"/>
      <c r="E19" s="342">
        <f>'2.Budget Grant Calculation'!G59</f>
        <v>0</v>
      </c>
      <c r="F19" s="159" t="s">
        <v>500</v>
      </c>
      <c r="H19" s="3">
        <f>IF(ISNUMBER(SEARCH(#REF!,B19)),MAX($H$10:H18)+1,0)</f>
        <v>0</v>
      </c>
      <c r="I19" s="3" t="s">
        <v>11</v>
      </c>
      <c r="K19" s="3" t="str">
        <f>IFERROR(VLOOKUP(ROWS($K$12:K19),$H$12:$I$240,2,0),"")</f>
        <v/>
      </c>
    </row>
    <row r="20" spans="1:11" ht="47.25" x14ac:dyDescent="0.25">
      <c r="A20" s="24">
        <v>3140</v>
      </c>
      <c r="B20" s="10" t="s">
        <v>12</v>
      </c>
      <c r="C20" s="19"/>
      <c r="D20" s="135"/>
      <c r="E20" s="341">
        <v>5</v>
      </c>
      <c r="F20" s="159" t="s">
        <v>383</v>
      </c>
      <c r="H20" s="3">
        <f>IF(ISNUMBER(SEARCH(#REF!,B20)),MAX($H$10:H19)+1,0)</f>
        <v>0</v>
      </c>
      <c r="I20" s="3" t="s">
        <v>12</v>
      </c>
      <c r="K20" s="3" t="str">
        <f>IFERROR(VLOOKUP(ROWS($K$12:K20),$H$12:$I$240,2,0),"")</f>
        <v/>
      </c>
    </row>
    <row r="21" spans="1:11" ht="31.5" x14ac:dyDescent="0.25">
      <c r="A21" s="24">
        <v>3150</v>
      </c>
      <c r="B21" s="10" t="s">
        <v>590</v>
      </c>
      <c r="C21" s="19"/>
      <c r="D21" s="135"/>
      <c r="E21" s="342">
        <f>'2.Budget Grant Calculation'!G46</f>
        <v>72</v>
      </c>
      <c r="F21" s="159" t="s">
        <v>591</v>
      </c>
      <c r="H21" s="3">
        <f>IF(ISNUMBER(SEARCH(#REF!,B21)),MAX($H$10:H20)+1,0)</f>
        <v>0</v>
      </c>
      <c r="I21" s="3" t="s">
        <v>13</v>
      </c>
      <c r="K21" s="3" t="str">
        <f>IFERROR(VLOOKUP(ROWS($K$12:K21),$H$12:$I$240,2,0),"")</f>
        <v/>
      </c>
    </row>
    <row r="22" spans="1:11" ht="78.599999999999994" customHeight="1" thickBot="1" x14ac:dyDescent="0.3">
      <c r="A22" s="459">
        <v>3151</v>
      </c>
      <c r="B22" s="461" t="s">
        <v>248</v>
      </c>
      <c r="C22" s="360" t="s">
        <v>595</v>
      </c>
      <c r="D22" s="446" t="s">
        <v>642</v>
      </c>
      <c r="E22" s="416">
        <f>C23*D23</f>
        <v>0</v>
      </c>
      <c r="F22" s="457" t="s">
        <v>643</v>
      </c>
    </row>
    <row r="23" spans="1:11" ht="30" customHeight="1" thickBot="1" x14ac:dyDescent="0.3">
      <c r="A23" s="460"/>
      <c r="B23" s="462"/>
      <c r="C23" s="361">
        <v>0</v>
      </c>
      <c r="D23" s="447">
        <f>'1.Budget Preparation Info'!B13</f>
        <v>2</v>
      </c>
      <c r="E23" s="416"/>
      <c r="F23" s="458"/>
    </row>
    <row r="24" spans="1:11" ht="95.25" thickBot="1" x14ac:dyDescent="0.3">
      <c r="A24" s="459">
        <v>3152</v>
      </c>
      <c r="B24" s="461" t="s">
        <v>249</v>
      </c>
      <c r="C24" s="362" t="s">
        <v>595</v>
      </c>
      <c r="D24" s="448" t="s">
        <v>642</v>
      </c>
      <c r="E24" s="416">
        <f>C25*D25</f>
        <v>0</v>
      </c>
      <c r="F24" s="457" t="s">
        <v>644</v>
      </c>
    </row>
    <row r="25" spans="1:11" ht="39.6" customHeight="1" thickBot="1" x14ac:dyDescent="0.3">
      <c r="A25" s="460"/>
      <c r="B25" s="462"/>
      <c r="C25" s="361">
        <v>0</v>
      </c>
      <c r="D25" s="447">
        <f>'1.Budget Preparation Info'!B13</f>
        <v>2</v>
      </c>
      <c r="E25" s="416"/>
      <c r="F25" s="458"/>
    </row>
    <row r="26" spans="1:11" ht="31.5" x14ac:dyDescent="0.25">
      <c r="A26" s="24">
        <v>3155</v>
      </c>
      <c r="B26" s="10" t="s">
        <v>14</v>
      </c>
      <c r="C26" s="329"/>
      <c r="D26" s="339"/>
      <c r="E26" s="341">
        <v>6</v>
      </c>
      <c r="F26" s="159" t="s">
        <v>251</v>
      </c>
    </row>
    <row r="27" spans="1:11" x14ac:dyDescent="0.25">
      <c r="A27" s="24">
        <v>3170</v>
      </c>
      <c r="B27" s="10" t="s">
        <v>15</v>
      </c>
      <c r="C27" s="19"/>
      <c r="D27" s="135"/>
      <c r="E27" s="341">
        <v>7</v>
      </c>
      <c r="F27" s="159"/>
      <c r="H27" s="3">
        <f>IF(ISNUMBER(SEARCH(#REF!,B27)),MAX($H$10:H26)+1,0)</f>
        <v>0</v>
      </c>
      <c r="I27" s="3" t="s">
        <v>15</v>
      </c>
      <c r="K27" s="3" t="str">
        <f>IFERROR(VLOOKUP(ROWS($K$12:K27),$H$12:$I$240,2,0),"")</f>
        <v/>
      </c>
    </row>
    <row r="28" spans="1:11" x14ac:dyDescent="0.25">
      <c r="A28" s="24">
        <v>3171</v>
      </c>
      <c r="B28" s="10" t="s">
        <v>16</v>
      </c>
      <c r="C28" s="19"/>
      <c r="D28" s="135"/>
      <c r="E28" s="342">
        <f>'2.Budget Grant Calculation'!G66</f>
        <v>1105</v>
      </c>
      <c r="F28" s="159" t="s">
        <v>382</v>
      </c>
    </row>
    <row r="29" spans="1:11" x14ac:dyDescent="0.25">
      <c r="A29" s="24">
        <v>3190</v>
      </c>
      <c r="B29" s="10" t="s">
        <v>17</v>
      </c>
      <c r="C29" s="19"/>
      <c r="D29" s="135"/>
      <c r="E29" s="342">
        <f>'2.Budget Grant Calculation'!G67</f>
        <v>300</v>
      </c>
      <c r="F29" s="159" t="s">
        <v>382</v>
      </c>
      <c r="H29" s="3">
        <f>IF(ISNUMBER(SEARCH(#REF!,B29)),MAX($H$10:H27)+1,0)</f>
        <v>0</v>
      </c>
      <c r="I29" s="3" t="s">
        <v>17</v>
      </c>
      <c r="K29" s="3" t="str">
        <f>IFERROR(VLOOKUP(ROWS($K$12:K29),$H$12:$I$240,2,0),"")</f>
        <v/>
      </c>
    </row>
    <row r="30" spans="1:11" x14ac:dyDescent="0.25">
      <c r="A30" s="24">
        <v>3200</v>
      </c>
      <c r="B30" s="10" t="s">
        <v>18</v>
      </c>
      <c r="C30" s="19"/>
      <c r="D30" s="135"/>
      <c r="E30" s="342">
        <f>'2.Budget Grant Calculation'!G63</f>
        <v>570</v>
      </c>
      <c r="F30" s="159" t="s">
        <v>382</v>
      </c>
      <c r="H30" s="3">
        <f>IF(ISNUMBER(SEARCH(#REF!,B30)),MAX($H$10:H29)+1,0)</f>
        <v>0</v>
      </c>
      <c r="I30" s="3" t="s">
        <v>18</v>
      </c>
      <c r="K30" s="3" t="str">
        <f>IFERROR(VLOOKUP(ROWS($K$12:K30),$H$12:$I$240,2,0),"")</f>
        <v/>
      </c>
    </row>
    <row r="31" spans="1:11" x14ac:dyDescent="0.25">
      <c r="A31" s="24">
        <v>3210</v>
      </c>
      <c r="B31" s="10" t="s">
        <v>19</v>
      </c>
      <c r="C31" s="19"/>
      <c r="D31" s="135"/>
      <c r="E31" s="342">
        <f>'2.Budget Grant Calculation'!G64</f>
        <v>604</v>
      </c>
      <c r="F31" s="159" t="s">
        <v>382</v>
      </c>
      <c r="H31" s="3">
        <f>IF(ISNUMBER(SEARCH(#REF!,B31)),MAX($H$10:H30)+1,0)</f>
        <v>0</v>
      </c>
      <c r="I31" s="3" t="s">
        <v>19</v>
      </c>
      <c r="K31" s="3" t="str">
        <f>IFERROR(VLOOKUP(ROWS($K$12:K31),$H$12:$I$240,2,0),"")</f>
        <v/>
      </c>
    </row>
    <row r="32" spans="1:11" x14ac:dyDescent="0.25">
      <c r="A32" s="24">
        <v>3220</v>
      </c>
      <c r="B32" s="10" t="s">
        <v>20</v>
      </c>
      <c r="C32" s="19"/>
      <c r="D32" s="135"/>
      <c r="E32" s="342">
        <f>'2.Budget Grant Calculation'!G65</f>
        <v>1921.5</v>
      </c>
      <c r="F32" s="159" t="s">
        <v>382</v>
      </c>
      <c r="H32" s="3">
        <f>IF(ISNUMBER(SEARCH(#REF!,B32)),MAX($H$10:H31)+1,0)</f>
        <v>0</v>
      </c>
      <c r="I32" s="3" t="s">
        <v>20</v>
      </c>
      <c r="K32" s="3" t="str">
        <f>IFERROR(VLOOKUP(ROWS($K$12:K32),$H$12:$I$240,2,0),"")</f>
        <v/>
      </c>
    </row>
    <row r="33" spans="1:11" ht="31.5" x14ac:dyDescent="0.25">
      <c r="A33" s="24">
        <v>3230</v>
      </c>
      <c r="B33" s="10" t="s">
        <v>21</v>
      </c>
      <c r="C33" s="19"/>
      <c r="D33" s="135"/>
      <c r="E33" s="341">
        <v>8</v>
      </c>
      <c r="F33" s="159" t="s">
        <v>441</v>
      </c>
      <c r="H33" s="3">
        <f>IF(ISNUMBER(SEARCH(#REF!,B36)),MAX($H$10:H32)+1,0)</f>
        <v>0</v>
      </c>
      <c r="I33" s="3" t="s">
        <v>24</v>
      </c>
      <c r="K33" s="3" t="str">
        <f>IFERROR(VLOOKUP(ROWS($K$12:K33),$H$12:$I$240,2,0),"")</f>
        <v/>
      </c>
    </row>
    <row r="34" spans="1:11" x14ac:dyDescent="0.25">
      <c r="A34" s="24">
        <v>3240</v>
      </c>
      <c r="B34" s="10" t="s">
        <v>22</v>
      </c>
      <c r="C34" s="19"/>
      <c r="D34" s="135"/>
      <c r="E34" s="342">
        <f>'2.Budget Grant Calculation'!G71</f>
        <v>4953</v>
      </c>
      <c r="F34" s="159" t="s">
        <v>382</v>
      </c>
      <c r="H34" s="3">
        <f>IF(ISNUMBER(SEARCH(#REF!,B37)),MAX($H$10:H33)+1,0)</f>
        <v>0</v>
      </c>
      <c r="I34" s="3" t="s">
        <v>25</v>
      </c>
      <c r="K34" s="3" t="str">
        <f>IFERROR(VLOOKUP(ROWS($K$12:K34),$H$12:$I$240,2,0),"")</f>
        <v/>
      </c>
    </row>
    <row r="35" spans="1:11" x14ac:dyDescent="0.25">
      <c r="A35" s="24">
        <v>3245</v>
      </c>
      <c r="B35" s="10" t="s">
        <v>23</v>
      </c>
      <c r="C35" s="19"/>
      <c r="D35" s="135"/>
      <c r="E35" s="342">
        <f>'2.Budget Grant Calculation'!G62</f>
        <v>91</v>
      </c>
      <c r="F35" s="159" t="s">
        <v>382</v>
      </c>
      <c r="H35" s="3">
        <f>IF(ISNUMBER(SEARCH(#REF!,B38)),MAX($H$10:H34)+1,0)</f>
        <v>0</v>
      </c>
      <c r="I35" s="3" t="s">
        <v>26</v>
      </c>
      <c r="K35" s="3" t="str">
        <f>IFERROR(VLOOKUP(ROWS($K$12:K35),$H$12:$I$240,2,0),"")</f>
        <v/>
      </c>
    </row>
    <row r="36" spans="1:11" x14ac:dyDescent="0.25">
      <c r="A36" s="24">
        <v>3255</v>
      </c>
      <c r="B36" s="10" t="s">
        <v>24</v>
      </c>
      <c r="C36" s="19"/>
      <c r="D36" s="135"/>
      <c r="E36" s="341">
        <v>9</v>
      </c>
      <c r="F36" s="159" t="s">
        <v>250</v>
      </c>
      <c r="H36" s="3">
        <f>IF(ISNUMBER(SEARCH(#REF!,B39)),MAX($H$10:H35)+1,0)</f>
        <v>0</v>
      </c>
      <c r="I36" s="3" t="s">
        <v>27</v>
      </c>
      <c r="K36" s="3" t="str">
        <f>IFERROR(VLOOKUP(ROWS($K$12:K36),$H$12:$I$240,2,0),"")</f>
        <v/>
      </c>
    </row>
    <row r="37" spans="1:11" x14ac:dyDescent="0.25">
      <c r="A37" s="24">
        <v>3260</v>
      </c>
      <c r="B37" s="10" t="s">
        <v>25</v>
      </c>
      <c r="C37" s="19"/>
      <c r="D37" s="135"/>
      <c r="E37" s="341">
        <v>10</v>
      </c>
      <c r="F37" s="159" t="s">
        <v>384</v>
      </c>
      <c r="H37" s="3">
        <f>IF(ISNUMBER(SEARCH(#REF!,B40)),MAX($H$10:H36)+1,0)</f>
        <v>0</v>
      </c>
      <c r="I37" s="3" t="s">
        <v>28</v>
      </c>
      <c r="K37" s="3" t="str">
        <f>IFERROR(VLOOKUP(ROWS($K$12:K37),$H$12:$I$240,2,0),"")</f>
        <v/>
      </c>
    </row>
    <row r="38" spans="1:11" ht="31.5" x14ac:dyDescent="0.25">
      <c r="A38" s="24">
        <v>3270</v>
      </c>
      <c r="B38" s="10" t="s">
        <v>26</v>
      </c>
      <c r="C38" s="19"/>
      <c r="D38" s="135"/>
      <c r="E38" s="341">
        <v>1</v>
      </c>
      <c r="F38" s="159" t="s">
        <v>385</v>
      </c>
      <c r="H38" s="3">
        <f>IF(ISNUMBER(SEARCH(#REF!,B41)),MAX($H$10:H37)+1,0)</f>
        <v>0</v>
      </c>
      <c r="I38" s="3" t="s">
        <v>30</v>
      </c>
      <c r="K38" s="3" t="str">
        <f>IFERROR(VLOOKUP(ROWS($K$12:K38),$H$12:$I$240,2,0),"")</f>
        <v/>
      </c>
    </row>
    <row r="39" spans="1:11" x14ac:dyDescent="0.25">
      <c r="A39" s="24">
        <v>3275</v>
      </c>
      <c r="B39" s="10" t="s">
        <v>27</v>
      </c>
      <c r="C39" s="19"/>
      <c r="D39" s="135"/>
      <c r="E39" s="341">
        <v>2</v>
      </c>
      <c r="F39" s="159" t="s">
        <v>596</v>
      </c>
    </row>
    <row r="40" spans="1:11" ht="31.5" x14ac:dyDescent="0.25">
      <c r="A40" s="24">
        <v>3276</v>
      </c>
      <c r="B40" s="10" t="s">
        <v>28</v>
      </c>
      <c r="C40" s="19"/>
      <c r="D40" s="135"/>
      <c r="E40" s="341">
        <v>3</v>
      </c>
      <c r="F40" s="159" t="s">
        <v>386</v>
      </c>
      <c r="H40" s="3">
        <f>IF(ISNUMBER(SEARCH(#REF!,B43)),MAX($H$10:H38)+1,0)</f>
        <v>0</v>
      </c>
      <c r="I40" s="3" t="s">
        <v>33</v>
      </c>
      <c r="K40" s="3" t="str">
        <f>IFERROR(VLOOKUP(ROWS($K$12:K40),$H$12:$I$240,2,0),"")</f>
        <v/>
      </c>
    </row>
    <row r="41" spans="1:11" ht="31.5" x14ac:dyDescent="0.25">
      <c r="A41" s="24">
        <v>3277</v>
      </c>
      <c r="B41" s="10" t="s">
        <v>29</v>
      </c>
      <c r="C41" s="19"/>
      <c r="D41" s="135"/>
      <c r="E41" s="341">
        <v>4</v>
      </c>
      <c r="F41" s="159" t="s">
        <v>251</v>
      </c>
      <c r="H41" s="3">
        <f>IF(ISNUMBER(SEARCH(#REF!,B44)),MAX($H$10:H40)+1,0)</f>
        <v>0</v>
      </c>
      <c r="I41" s="3" t="s">
        <v>34</v>
      </c>
      <c r="K41" s="3" t="str">
        <f>IFERROR(VLOOKUP(ROWS($K$12:K41),$H$12:$I$240,2,0),"")</f>
        <v/>
      </c>
    </row>
    <row r="42" spans="1:11" ht="31.5" x14ac:dyDescent="0.25">
      <c r="A42" s="24">
        <v>3289</v>
      </c>
      <c r="B42" s="10" t="s">
        <v>31</v>
      </c>
      <c r="C42" s="19"/>
      <c r="D42" s="135"/>
      <c r="E42" s="343"/>
      <c r="F42" s="159" t="s">
        <v>387</v>
      </c>
      <c r="H42" s="3">
        <f>IF(ISNUMBER(SEARCH(#REF!,B52)),MAX($H$10:H41)+1,0)</f>
        <v>0</v>
      </c>
      <c r="I42" s="3" t="s">
        <v>40</v>
      </c>
      <c r="K42" s="3" t="str">
        <f>IFERROR(VLOOKUP(ROWS($K$12:K42),$H$12:$I$240,2,0),"")</f>
        <v/>
      </c>
    </row>
    <row r="43" spans="1:11" x14ac:dyDescent="0.25">
      <c r="A43" s="24">
        <v>3290</v>
      </c>
      <c r="B43" s="10" t="s">
        <v>32</v>
      </c>
      <c r="C43" s="19"/>
      <c r="D43" s="135"/>
      <c r="E43" s="342">
        <f>'2.Budget Grant Calculation'!G75</f>
        <v>1608</v>
      </c>
      <c r="F43" s="159"/>
      <c r="H43" s="3">
        <f>IF(ISNUMBER(SEARCH(#REF!,B53)),MAX($H$10:H42)+1,0)</f>
        <v>0</v>
      </c>
      <c r="I43" s="3" t="s">
        <v>41</v>
      </c>
      <c r="K43" s="3" t="str">
        <f>IFERROR(VLOOKUP(ROWS($K$12:K43),$H$12:$I$240,2,0),"")</f>
        <v/>
      </c>
    </row>
    <row r="44" spans="1:11" x14ac:dyDescent="0.25">
      <c r="A44" s="24">
        <v>3292</v>
      </c>
      <c r="B44" s="10" t="s">
        <v>34</v>
      </c>
      <c r="C44" s="19"/>
      <c r="D44" s="135"/>
      <c r="E44" s="341">
        <v>5</v>
      </c>
      <c r="F44" s="159" t="s">
        <v>388</v>
      </c>
      <c r="H44" s="3">
        <f>IF(ISNUMBER(SEARCH(#REF!,B54)),MAX($H$10:H43)+1,0)</f>
        <v>0</v>
      </c>
      <c r="I44" s="3" t="s">
        <v>42</v>
      </c>
      <c r="K44" s="3" t="str">
        <f>IFERROR(VLOOKUP(ROWS($K$12:K50),$H$12:$I$240,2,0),"")</f>
        <v/>
      </c>
    </row>
    <row r="45" spans="1:11" ht="31.5" x14ac:dyDescent="0.25">
      <c r="A45" s="49">
        <v>3293</v>
      </c>
      <c r="B45" s="10" t="s">
        <v>35</v>
      </c>
      <c r="C45" s="19"/>
      <c r="D45" s="135"/>
      <c r="E45" s="344">
        <v>6</v>
      </c>
      <c r="F45" s="159" t="s">
        <v>389</v>
      </c>
    </row>
    <row r="46" spans="1:11" ht="32.25" thickBot="1" x14ac:dyDescent="0.3">
      <c r="A46" s="27">
        <v>3294</v>
      </c>
      <c r="B46" s="13" t="s">
        <v>36</v>
      </c>
      <c r="C46" s="330"/>
      <c r="D46" s="345"/>
      <c r="E46" s="349">
        <v>7</v>
      </c>
      <c r="F46" s="159" t="s">
        <v>593</v>
      </c>
    </row>
    <row r="47" spans="1:11" ht="16.5" thickBot="1" x14ac:dyDescent="0.3">
      <c r="A47" s="463" t="s">
        <v>226</v>
      </c>
      <c r="B47" s="464"/>
      <c r="C47" s="464"/>
      <c r="D47" s="465"/>
      <c r="E47" s="281">
        <f>SUM(E12:E46)</f>
        <v>45307.75</v>
      </c>
      <c r="F47" s="159"/>
    </row>
    <row r="48" spans="1:11" ht="16.5" thickBot="1" x14ac:dyDescent="0.3">
      <c r="A48" s="21"/>
      <c r="B48" s="5"/>
      <c r="C48" s="5"/>
      <c r="D48" s="5"/>
      <c r="E48" s="282"/>
      <c r="F48" s="159"/>
    </row>
    <row r="49" spans="1:11" ht="16.5" thickBot="1" x14ac:dyDescent="0.3">
      <c r="A49" s="478" t="s">
        <v>38</v>
      </c>
      <c r="B49" s="479"/>
      <c r="C49" s="479"/>
      <c r="D49" s="479"/>
      <c r="E49" s="480"/>
      <c r="F49" s="159"/>
    </row>
    <row r="50" spans="1:11" ht="31.5" x14ac:dyDescent="0.25">
      <c r="A50" s="23">
        <v>3295</v>
      </c>
      <c r="B50" s="52" t="s">
        <v>37</v>
      </c>
      <c r="C50" s="327"/>
      <c r="D50" s="327"/>
      <c r="E50" s="283">
        <v>1</v>
      </c>
      <c r="F50" s="159" t="s">
        <v>390</v>
      </c>
    </row>
    <row r="51" spans="1:11" ht="31.5" x14ac:dyDescent="0.25">
      <c r="A51" s="24">
        <v>3296</v>
      </c>
      <c r="B51" s="53" t="s">
        <v>39</v>
      </c>
      <c r="C51" s="328"/>
      <c r="D51" s="328"/>
      <c r="E51" s="280">
        <v>2</v>
      </c>
      <c r="F51" s="159" t="s">
        <v>390</v>
      </c>
      <c r="H51" s="3">
        <f>IF(ISNUMBER(SEARCH(#REF!,B58)),MAX($H$10:H50)+1,0)</f>
        <v>0</v>
      </c>
      <c r="I51" s="3" t="s">
        <v>43</v>
      </c>
      <c r="K51" s="3" t="str">
        <f>IFERROR(VLOOKUP(ROWS($K$12:K51),$H$12:$I$240,2,0),"")</f>
        <v/>
      </c>
    </row>
    <row r="52" spans="1:11" ht="31.5" x14ac:dyDescent="0.25">
      <c r="A52" s="24">
        <v>3297</v>
      </c>
      <c r="B52" s="53" t="s">
        <v>40</v>
      </c>
      <c r="C52" s="328"/>
      <c r="D52" s="328"/>
      <c r="E52" s="280">
        <v>3</v>
      </c>
      <c r="F52" s="159" t="s">
        <v>390</v>
      </c>
      <c r="H52" s="3">
        <f>IF(ISNUMBER(SEARCH(#REF!,B59)),MAX($H$10:H51)+1,0)</f>
        <v>0</v>
      </c>
      <c r="I52" s="3" t="s">
        <v>45</v>
      </c>
      <c r="K52" s="3" t="str">
        <f>IFERROR(VLOOKUP(ROWS($K$12:K52),$H$12:$I$240,2,0),"")</f>
        <v/>
      </c>
    </row>
    <row r="53" spans="1:11" ht="31.5" x14ac:dyDescent="0.25">
      <c r="A53" s="24">
        <v>3298</v>
      </c>
      <c r="B53" s="53" t="s">
        <v>41</v>
      </c>
      <c r="C53" s="328"/>
      <c r="D53" s="328"/>
      <c r="E53" s="280">
        <v>4</v>
      </c>
      <c r="F53" s="159" t="s">
        <v>390</v>
      </c>
      <c r="H53" s="3">
        <f>IF(ISNUMBER(SEARCH(#REF!,B60)),MAX($H$10:H52)+1,0)</f>
        <v>0</v>
      </c>
      <c r="I53" s="3" t="s">
        <v>46</v>
      </c>
      <c r="K53" s="3" t="str">
        <f>IFERROR(VLOOKUP(ROWS($K$12:K53),$H$12:$I$240,2,0),"")</f>
        <v/>
      </c>
    </row>
    <row r="54" spans="1:11" ht="32.25" thickBot="1" x14ac:dyDescent="0.3">
      <c r="A54" s="51">
        <v>3299</v>
      </c>
      <c r="B54" s="54" t="s">
        <v>42</v>
      </c>
      <c r="C54" s="54"/>
      <c r="D54" s="54"/>
      <c r="E54" s="284">
        <f>'2.Budget Grant Calculation'!G79</f>
        <v>5945.5</v>
      </c>
      <c r="F54" s="159" t="s">
        <v>604</v>
      </c>
      <c r="H54" s="3">
        <f>IF(ISNUMBER(SEARCH(#REF!,B61)),MAX($H$10:H53)+1,0)</f>
        <v>0</v>
      </c>
      <c r="I54" s="3" t="s">
        <v>47</v>
      </c>
      <c r="K54" s="3" t="str">
        <f>IFERROR(VLOOKUP(ROWS($K$12:K54),$H$12:$I$240,2,0),"")</f>
        <v/>
      </c>
    </row>
    <row r="55" spans="1:11" ht="16.5" thickBot="1" x14ac:dyDescent="0.3">
      <c r="A55" s="477" t="s">
        <v>228</v>
      </c>
      <c r="B55" s="474"/>
      <c r="C55" s="464"/>
      <c r="D55" s="465"/>
      <c r="E55" s="281">
        <f>SUM(E50:E54)</f>
        <v>5955.5</v>
      </c>
      <c r="F55" s="159"/>
      <c r="H55" s="3">
        <f>IF(ISNUMBER(SEARCH(#REF!,B62)),MAX($H$10:H54)+1,0)</f>
        <v>0</v>
      </c>
      <c r="I55" s="3" t="s">
        <v>48</v>
      </c>
      <c r="K55" s="3" t="str">
        <f>IFERROR(VLOOKUP(ROWS($K$12:K55),$H$12:$I$240,2,0),"")</f>
        <v/>
      </c>
    </row>
    <row r="56" spans="1:11" ht="16.5" thickBot="1" x14ac:dyDescent="0.3">
      <c r="A56" s="28"/>
      <c r="B56" s="14"/>
      <c r="C56" s="14"/>
      <c r="D56" s="14"/>
      <c r="E56" s="285"/>
      <c r="F56" s="159"/>
      <c r="H56" s="3">
        <f>IF(ISNUMBER(SEARCH(#REF!,B63)),MAX($H$10:H55)+1,0)</f>
        <v>0</v>
      </c>
      <c r="I56" s="3" t="s">
        <v>49</v>
      </c>
      <c r="K56" s="3" t="str">
        <f>IFERROR(VLOOKUP(ROWS($K$12:K56),$H$12:$I$240,2,0),"")</f>
        <v/>
      </c>
    </row>
    <row r="57" spans="1:11" ht="16.5" thickBot="1" x14ac:dyDescent="0.3">
      <c r="A57" s="477" t="s">
        <v>44</v>
      </c>
      <c r="B57" s="464"/>
      <c r="C57" s="464"/>
      <c r="D57" s="464"/>
      <c r="E57" s="465"/>
      <c r="F57" s="159"/>
      <c r="H57" s="3">
        <f>IF(ISNUMBER(SEARCH(#REF!,B64)),MAX($H$10:H56)+1,0)</f>
        <v>0</v>
      </c>
      <c r="I57" s="3" t="s">
        <v>50</v>
      </c>
      <c r="K57" s="3" t="str">
        <f>IFERROR(VLOOKUP(ROWS($K$12:K58),$H$12:$I$240,2,0),"")</f>
        <v/>
      </c>
    </row>
    <row r="58" spans="1:11" x14ac:dyDescent="0.25">
      <c r="A58" s="28">
        <v>3300</v>
      </c>
      <c r="B58" s="14" t="s">
        <v>43</v>
      </c>
      <c r="C58" s="329"/>
      <c r="D58" s="329"/>
      <c r="E58" s="290">
        <v>1</v>
      </c>
      <c r="F58" s="159" t="s">
        <v>442</v>
      </c>
    </row>
    <row r="59" spans="1:11" ht="31.5" x14ac:dyDescent="0.25">
      <c r="A59" s="24">
        <v>3310</v>
      </c>
      <c r="B59" s="10" t="s">
        <v>45</v>
      </c>
      <c r="C59" s="19"/>
      <c r="D59" s="19"/>
      <c r="E59" s="336">
        <v>2</v>
      </c>
      <c r="F59" s="159" t="s">
        <v>391</v>
      </c>
      <c r="H59" s="3">
        <f>IF(ISNUMBER(SEARCH(#REF!,B66)),MAX($H$10:H58)+1,0)</f>
        <v>0</v>
      </c>
      <c r="I59" s="3" t="s">
        <v>52</v>
      </c>
      <c r="K59" s="3" t="str">
        <f>IFERROR(VLOOKUP(ROWS($K$12:K59),$H$12:$I$240,2,0),"")</f>
        <v/>
      </c>
    </row>
    <row r="60" spans="1:11" ht="31.5" x14ac:dyDescent="0.25">
      <c r="A60" s="24">
        <v>3330</v>
      </c>
      <c r="B60" s="10" t="s">
        <v>46</v>
      </c>
      <c r="C60" s="19"/>
      <c r="D60" s="19"/>
      <c r="E60" s="336">
        <v>3</v>
      </c>
      <c r="F60" s="159" t="s">
        <v>392</v>
      </c>
    </row>
    <row r="61" spans="1:11" ht="31.5" x14ac:dyDescent="0.25">
      <c r="A61" s="24">
        <v>3335</v>
      </c>
      <c r="B61" s="10" t="s">
        <v>253</v>
      </c>
      <c r="C61" s="19"/>
      <c r="D61" s="19"/>
      <c r="E61" s="336">
        <v>4</v>
      </c>
      <c r="F61" s="159" t="s">
        <v>254</v>
      </c>
      <c r="H61" s="3">
        <f>IF(ISNUMBER(SEARCH(#REF!,B68)),MAX($H$10:H59)+1,0)</f>
        <v>0</v>
      </c>
      <c r="I61" s="3" t="s">
        <v>54</v>
      </c>
      <c r="K61" s="3" t="str">
        <f>IFERROR(VLOOKUP(ROWS($K$12:K61),$H$12:$I$240,2,0),"")</f>
        <v/>
      </c>
    </row>
    <row r="62" spans="1:11" ht="31.5" x14ac:dyDescent="0.25">
      <c r="A62" s="24">
        <v>3350</v>
      </c>
      <c r="B62" s="10" t="s">
        <v>48</v>
      </c>
      <c r="C62" s="19"/>
      <c r="D62" s="19"/>
      <c r="E62" s="336">
        <v>5</v>
      </c>
      <c r="F62" s="159" t="s">
        <v>393</v>
      </c>
      <c r="H62" s="3">
        <f>IF(ISNUMBER(SEARCH(#REF!,B69)),MAX($H$10:H61)+1,0)</f>
        <v>0</v>
      </c>
      <c r="I62" s="3" t="s">
        <v>55</v>
      </c>
      <c r="K62" s="3" t="str">
        <f>IFERROR(VLOOKUP(ROWS($K$12:K62),$H$12:$I$240,2,0),"")</f>
        <v/>
      </c>
    </row>
    <row r="63" spans="1:11" ht="31.5" x14ac:dyDescent="0.25">
      <c r="A63" s="24">
        <v>3370</v>
      </c>
      <c r="B63" s="10" t="s">
        <v>49</v>
      </c>
      <c r="C63" s="19"/>
      <c r="D63" s="19"/>
      <c r="E63" s="336">
        <v>6</v>
      </c>
      <c r="F63" s="159" t="s">
        <v>394</v>
      </c>
      <c r="H63" s="3">
        <f>IF(ISNUMBER(SEARCH(#REF!,B70)),MAX($H$10:H62)+1,0)</f>
        <v>0</v>
      </c>
      <c r="I63" s="3" t="s">
        <v>56</v>
      </c>
      <c r="K63" s="3" t="str">
        <f>IFERROR(VLOOKUP(ROWS($K$12:K63),$H$12:$I$240,2,0),"")</f>
        <v/>
      </c>
    </row>
    <row r="64" spans="1:11" ht="31.5" x14ac:dyDescent="0.25">
      <c r="A64" s="24">
        <v>3375</v>
      </c>
      <c r="B64" s="10" t="s">
        <v>50</v>
      </c>
      <c r="C64" s="19"/>
      <c r="D64" s="19"/>
      <c r="E64" s="336">
        <v>7</v>
      </c>
      <c r="F64" s="159" t="s">
        <v>395</v>
      </c>
      <c r="H64" s="3">
        <f>IF(ISNUMBER(SEARCH(#REF!,B71)),MAX($H$10:H63)+1,0)</f>
        <v>0</v>
      </c>
      <c r="I64" s="3" t="s">
        <v>57</v>
      </c>
      <c r="K64" s="3" t="str">
        <f>IFERROR(VLOOKUP(ROWS($K$12:K64),$H$12:$I$240,2,0),"")</f>
        <v/>
      </c>
    </row>
    <row r="65" spans="1:11" ht="31.5" x14ac:dyDescent="0.25">
      <c r="A65" s="24">
        <v>3380</v>
      </c>
      <c r="B65" s="10" t="s">
        <v>51</v>
      </c>
      <c r="C65" s="19"/>
      <c r="D65" s="19"/>
      <c r="E65" s="336">
        <v>8</v>
      </c>
      <c r="F65" s="159" t="s">
        <v>396</v>
      </c>
      <c r="H65" s="3">
        <f>IF(ISNUMBER(SEARCH(#REF!,B72)),MAX($H$10:H64)+1,0)</f>
        <v>0</v>
      </c>
      <c r="I65" s="3" t="s">
        <v>58</v>
      </c>
      <c r="K65" s="3" t="str">
        <f>IFERROR(VLOOKUP(ROWS($K$12:K65),$H$12:$I$240,2,0),"")</f>
        <v/>
      </c>
    </row>
    <row r="66" spans="1:11" ht="31.5" x14ac:dyDescent="0.25">
      <c r="A66" s="24">
        <v>3390</v>
      </c>
      <c r="B66" s="10" t="s">
        <v>52</v>
      </c>
      <c r="C66" s="19"/>
      <c r="D66" s="19"/>
      <c r="E66" s="336">
        <v>9</v>
      </c>
      <c r="F66" s="159" t="s">
        <v>397</v>
      </c>
    </row>
    <row r="67" spans="1:11" ht="31.5" x14ac:dyDescent="0.25">
      <c r="A67" s="24">
        <v>3395</v>
      </c>
      <c r="B67" s="10" t="s">
        <v>53</v>
      </c>
      <c r="C67" s="19"/>
      <c r="D67" s="19"/>
      <c r="E67" s="336">
        <v>10</v>
      </c>
      <c r="F67" s="159" t="s">
        <v>398</v>
      </c>
      <c r="H67" s="3">
        <f>IF(ISNUMBER(SEARCH(#REF!,B74)),MAX($H$10:H65)+1,0)</f>
        <v>0</v>
      </c>
      <c r="I67" s="3" t="s">
        <v>60</v>
      </c>
      <c r="K67" s="3" t="str">
        <f>IFERROR(VLOOKUP(ROWS($K$12:K67),$H$12:$I$240,2,0),"")</f>
        <v/>
      </c>
    </row>
    <row r="68" spans="1:11" ht="31.5" x14ac:dyDescent="0.25">
      <c r="A68" s="24">
        <v>3410</v>
      </c>
      <c r="B68" s="10" t="s">
        <v>54</v>
      </c>
      <c r="C68" s="19"/>
      <c r="D68" s="19"/>
      <c r="E68" s="336">
        <v>1</v>
      </c>
      <c r="F68" s="159" t="s">
        <v>399</v>
      </c>
      <c r="H68" s="3">
        <f>IF(ISNUMBER(SEARCH(#REF!,B75)),MAX($H$10:H67)+1,0)</f>
        <v>0</v>
      </c>
      <c r="I68" s="3" t="s">
        <v>61</v>
      </c>
      <c r="K68" s="3" t="str">
        <f>IFERROR(VLOOKUP(ROWS($K$12:K68),$H$12:$I$240,2,0),"")</f>
        <v/>
      </c>
    </row>
    <row r="69" spans="1:11" ht="47.25" x14ac:dyDescent="0.25">
      <c r="A69" s="24">
        <v>3420</v>
      </c>
      <c r="B69" s="10" t="s">
        <v>55</v>
      </c>
      <c r="C69" s="19"/>
      <c r="D69" s="19"/>
      <c r="E69" s="336">
        <v>2</v>
      </c>
      <c r="F69" s="159" t="s">
        <v>255</v>
      </c>
      <c r="H69" s="3">
        <f>IF(ISNUMBER(SEARCH(#REF!,B76)),MAX($H$10:H68)+1,0)</f>
        <v>0</v>
      </c>
      <c r="I69" s="3" t="s">
        <v>62</v>
      </c>
      <c r="K69" s="3" t="str">
        <f>IFERROR(VLOOKUP(ROWS($K$12:K69),$H$12:$I$240,2,0),"")</f>
        <v/>
      </c>
    </row>
    <row r="70" spans="1:11" x14ac:dyDescent="0.25">
      <c r="A70" s="24">
        <v>3430</v>
      </c>
      <c r="B70" s="10" t="s">
        <v>56</v>
      </c>
      <c r="C70" s="19"/>
      <c r="D70" s="19"/>
      <c r="E70" s="336">
        <v>3</v>
      </c>
      <c r="F70" s="159" t="s">
        <v>400</v>
      </c>
      <c r="H70" s="3">
        <f>IF(ISNUMBER(SEARCH(#REF!,B77)),MAX($H$10:H69)+1,0)</f>
        <v>0</v>
      </c>
      <c r="I70" s="3" t="s">
        <v>63</v>
      </c>
      <c r="K70" s="3" t="str">
        <f>IFERROR(VLOOKUP(ROWS($K$12:K70),$H$12:$I$240,2,0),"")</f>
        <v/>
      </c>
    </row>
    <row r="71" spans="1:11" x14ac:dyDescent="0.25">
      <c r="A71" s="24">
        <v>3440</v>
      </c>
      <c r="B71" s="10" t="s">
        <v>57</v>
      </c>
      <c r="C71" s="19"/>
      <c r="D71" s="19"/>
      <c r="E71" s="336">
        <v>4</v>
      </c>
      <c r="F71" s="159" t="s">
        <v>400</v>
      </c>
    </row>
    <row r="72" spans="1:11" x14ac:dyDescent="0.25">
      <c r="A72" s="24">
        <v>3450</v>
      </c>
      <c r="B72" s="10" t="s">
        <v>58</v>
      </c>
      <c r="C72" s="19"/>
      <c r="D72" s="19"/>
      <c r="E72" s="336">
        <v>5</v>
      </c>
      <c r="F72" s="159" t="s">
        <v>400</v>
      </c>
      <c r="H72" s="3">
        <f>IF(ISNUMBER(SEARCH(#REF!,B79)),MAX($H$10:H70)+1,0)</f>
        <v>0</v>
      </c>
      <c r="I72" s="3" t="s">
        <v>64</v>
      </c>
      <c r="K72" s="3" t="str">
        <f>IFERROR(VLOOKUP(ROWS($K$12:K72),$H$12:$I$240,2,0),"")</f>
        <v/>
      </c>
    </row>
    <row r="73" spans="1:11" x14ac:dyDescent="0.25">
      <c r="A73" s="24">
        <v>3460</v>
      </c>
      <c r="B73" s="10" t="s">
        <v>59</v>
      </c>
      <c r="C73" s="19"/>
      <c r="D73" s="19"/>
      <c r="E73" s="336">
        <v>6</v>
      </c>
      <c r="F73" s="159" t="s">
        <v>400</v>
      </c>
      <c r="H73" s="3">
        <f>IF(ISNUMBER(SEARCH(#REF!,B80)),MAX($H$10:H72)+1,0)</f>
        <v>0</v>
      </c>
      <c r="I73" s="3" t="s">
        <v>65</v>
      </c>
      <c r="K73" s="3" t="str">
        <f>IFERROR(VLOOKUP(ROWS($K$12:K73),$H$12:$I$240,2,0),"")</f>
        <v/>
      </c>
    </row>
    <row r="74" spans="1:11" x14ac:dyDescent="0.25">
      <c r="A74" s="24">
        <v>3490</v>
      </c>
      <c r="B74" s="10" t="s">
        <v>60</v>
      </c>
      <c r="C74" s="19"/>
      <c r="D74" s="19"/>
      <c r="E74" s="336">
        <v>7</v>
      </c>
      <c r="F74" s="159" t="s">
        <v>400</v>
      </c>
      <c r="H74" s="3">
        <f>IF(ISNUMBER(SEARCH(#REF!,B81)),MAX($H$10:H73)+1,0)</f>
        <v>0</v>
      </c>
      <c r="I74" s="3" t="s">
        <v>66</v>
      </c>
      <c r="K74" s="3" t="str">
        <f>IFERROR(VLOOKUP(ROWS($K$12:K74),$H$12:$I$240,2,0),"")</f>
        <v/>
      </c>
    </row>
    <row r="75" spans="1:11" ht="31.5" x14ac:dyDescent="0.25">
      <c r="A75" s="24">
        <v>3495</v>
      </c>
      <c r="B75" s="10" t="s">
        <v>61</v>
      </c>
      <c r="C75" s="19"/>
      <c r="D75" s="19"/>
      <c r="E75" s="336">
        <v>8</v>
      </c>
      <c r="F75" s="159" t="s">
        <v>401</v>
      </c>
      <c r="H75" s="3">
        <f>IF(ISNUMBER(SEARCH(#REF!,B82)),MAX($H$10:H74)+1,0)</f>
        <v>0</v>
      </c>
      <c r="I75" s="3" t="s">
        <v>67</v>
      </c>
      <c r="K75" s="3" t="str">
        <f>IFERROR(VLOOKUP(ROWS($K$12:K75),$H$12:$I$240,2,0),"")</f>
        <v/>
      </c>
    </row>
    <row r="76" spans="1:11" x14ac:dyDescent="0.25">
      <c r="A76" s="24">
        <v>3500</v>
      </c>
      <c r="B76" s="10" t="s">
        <v>62</v>
      </c>
      <c r="C76" s="19"/>
      <c r="D76" s="19"/>
      <c r="E76" s="336">
        <v>9</v>
      </c>
      <c r="F76" s="159" t="s">
        <v>400</v>
      </c>
      <c r="H76" s="3">
        <f>IF(ISNUMBER(SEARCH(#REF!,B83)),MAX($H$10:H75)+1,0)</f>
        <v>0</v>
      </c>
      <c r="I76" s="3" t="s">
        <v>68</v>
      </c>
      <c r="K76" s="3" t="str">
        <f>IFERROR(VLOOKUP(ROWS($K$12:K76),$H$12:$I$240,2,0),"")</f>
        <v/>
      </c>
    </row>
    <row r="77" spans="1:11" ht="31.5" x14ac:dyDescent="0.25">
      <c r="A77" s="24">
        <v>3510</v>
      </c>
      <c r="B77" s="10" t="s">
        <v>286</v>
      </c>
      <c r="C77" s="19"/>
      <c r="D77" s="19"/>
      <c r="E77" s="336">
        <v>10</v>
      </c>
      <c r="F77" s="159" t="s">
        <v>402</v>
      </c>
    </row>
    <row r="78" spans="1:11" ht="31.5" x14ac:dyDescent="0.25">
      <c r="A78" s="24">
        <v>3511</v>
      </c>
      <c r="B78" s="10" t="s">
        <v>288</v>
      </c>
      <c r="C78" s="19"/>
      <c r="D78" s="19"/>
      <c r="E78" s="336">
        <v>1</v>
      </c>
      <c r="F78" s="159" t="s">
        <v>403</v>
      </c>
      <c r="H78" s="3">
        <f>IF(ISNUMBER(SEARCH(#REF!,B85)),MAX($H$10:H76)+1,0)</f>
        <v>0</v>
      </c>
      <c r="I78" s="3" t="s">
        <v>70</v>
      </c>
      <c r="K78" s="3" t="str">
        <f>IFERROR(VLOOKUP(ROWS($K$12:K78),$H$12:$I$240,2,0),"")</f>
        <v/>
      </c>
    </row>
    <row r="79" spans="1:11" x14ac:dyDescent="0.25">
      <c r="A79" s="24">
        <v>3520</v>
      </c>
      <c r="B79" s="10" t="s">
        <v>64</v>
      </c>
      <c r="C79" s="19"/>
      <c r="D79" s="19"/>
      <c r="E79" s="336">
        <v>2</v>
      </c>
      <c r="F79" s="159" t="s">
        <v>404</v>
      </c>
      <c r="H79" s="3">
        <f>IF(ISNUMBER(SEARCH(#REF!,B86)),MAX($H$10:H78)+1,0)</f>
        <v>0</v>
      </c>
      <c r="I79" s="3" t="s">
        <v>71</v>
      </c>
      <c r="K79" s="3" t="str">
        <f>IFERROR(VLOOKUP(ROWS($K$12:K79),$H$12:$I$240,2,0),"")</f>
        <v/>
      </c>
    </row>
    <row r="80" spans="1:11" ht="31.5" x14ac:dyDescent="0.25">
      <c r="A80" s="24">
        <v>3530</v>
      </c>
      <c r="B80" s="10" t="s">
        <v>65</v>
      </c>
      <c r="C80" s="19"/>
      <c r="D80" s="19"/>
      <c r="E80" s="336">
        <v>3</v>
      </c>
      <c r="F80" s="159" t="s">
        <v>405</v>
      </c>
      <c r="H80" s="3">
        <f>IF(ISNUMBER(SEARCH(#REF!,B87)),MAX($H$10:H79)+1,0)</f>
        <v>0</v>
      </c>
      <c r="I80" s="3" t="s">
        <v>72</v>
      </c>
      <c r="K80" s="3" t="str">
        <f>IFERROR(VLOOKUP(ROWS($K$12:K80),$H$12:$I$240,2,0),"")</f>
        <v/>
      </c>
    </row>
    <row r="81" spans="1:11" ht="31.5" x14ac:dyDescent="0.25">
      <c r="A81" s="24">
        <v>3531</v>
      </c>
      <c r="B81" s="10" t="s">
        <v>66</v>
      </c>
      <c r="C81" s="19"/>
      <c r="D81" s="19"/>
      <c r="E81" s="336">
        <v>4</v>
      </c>
      <c r="F81" s="159" t="s">
        <v>409</v>
      </c>
      <c r="H81" s="3">
        <f>IF(ISNUMBER(SEARCH(#REF!,B88)),MAX($H$10:H80)+1,0)</f>
        <v>0</v>
      </c>
      <c r="I81" s="3" t="s">
        <v>74</v>
      </c>
      <c r="K81" s="3" t="str">
        <f>IFERROR(VLOOKUP(ROWS($K$12:K81),$H$12:$I$240,2,0),"")</f>
        <v/>
      </c>
    </row>
    <row r="82" spans="1:11" ht="31.5" x14ac:dyDescent="0.25">
      <c r="A82" s="24">
        <v>3535</v>
      </c>
      <c r="B82" s="10" t="s">
        <v>67</v>
      </c>
      <c r="C82" s="19"/>
      <c r="D82" s="19"/>
      <c r="E82" s="336">
        <v>5</v>
      </c>
      <c r="F82" s="159" t="s">
        <v>406</v>
      </c>
      <c r="H82" s="3">
        <f>IF(ISNUMBER(SEARCH(#REF!,B89)),MAX($H$10:H81)+1,0)</f>
        <v>0</v>
      </c>
      <c r="I82" s="3" t="s">
        <v>75</v>
      </c>
      <c r="K82" s="3" t="str">
        <f>IFERROR(VLOOKUP(ROWS($K$12:K82),$H$12:$I$240,2,0),"")</f>
        <v/>
      </c>
    </row>
    <row r="83" spans="1:11" x14ac:dyDescent="0.25">
      <c r="A83" s="24">
        <v>3540</v>
      </c>
      <c r="B83" s="10" t="s">
        <v>68</v>
      </c>
      <c r="C83" s="19"/>
      <c r="D83" s="19"/>
      <c r="E83" s="336">
        <v>6</v>
      </c>
      <c r="F83" s="159" t="s">
        <v>407</v>
      </c>
      <c r="H83" s="3">
        <f>IF(ISNUMBER(SEARCH(#REF!,B90)),MAX($H$10:H82)+1,0)</f>
        <v>0</v>
      </c>
      <c r="I83" s="3" t="s">
        <v>76</v>
      </c>
      <c r="K83" s="3" t="str">
        <f>IFERROR(VLOOKUP(ROWS($K$12:K83),$H$12:$I$240,2,0),"")</f>
        <v/>
      </c>
    </row>
    <row r="84" spans="1:11" ht="31.5" x14ac:dyDescent="0.25">
      <c r="A84" s="24">
        <v>3545</v>
      </c>
      <c r="B84" s="10" t="s">
        <v>69</v>
      </c>
      <c r="C84" s="19"/>
      <c r="D84" s="19"/>
      <c r="E84" s="336">
        <v>7</v>
      </c>
      <c r="F84" s="159" t="s">
        <v>408</v>
      </c>
      <c r="H84" s="3">
        <f>IF(ISNUMBER(SEARCH(#REF!,B91)),MAX($H$10:H83)+1,0)</f>
        <v>0</v>
      </c>
      <c r="I84" s="3" t="s">
        <v>77</v>
      </c>
      <c r="K84" s="3" t="str">
        <f>IFERROR(VLOOKUP(ROWS($K$12:K84),$H$12:$I$240,2,0),"")</f>
        <v/>
      </c>
    </row>
    <row r="85" spans="1:11" ht="40.15" customHeight="1" x14ac:dyDescent="0.25">
      <c r="A85" s="24">
        <v>3550</v>
      </c>
      <c r="B85" s="10" t="s">
        <v>70</v>
      </c>
      <c r="C85" s="19"/>
      <c r="D85" s="19"/>
      <c r="E85" s="336">
        <v>8</v>
      </c>
      <c r="F85" s="159" t="s">
        <v>502</v>
      </c>
    </row>
    <row r="86" spans="1:11" x14ac:dyDescent="0.25">
      <c r="A86" s="24">
        <v>3570</v>
      </c>
      <c r="B86" s="10" t="s">
        <v>71</v>
      </c>
      <c r="C86" s="19"/>
      <c r="D86" s="19"/>
      <c r="E86" s="336">
        <v>9</v>
      </c>
      <c r="F86" s="159" t="s">
        <v>400</v>
      </c>
    </row>
    <row r="87" spans="1:11" ht="31.5" x14ac:dyDescent="0.25">
      <c r="A87" s="24">
        <v>3572</v>
      </c>
      <c r="B87" s="10" t="s">
        <v>72</v>
      </c>
      <c r="C87" s="19"/>
      <c r="D87" s="19"/>
      <c r="E87" s="336">
        <v>10</v>
      </c>
      <c r="F87" s="159" t="s">
        <v>409</v>
      </c>
    </row>
    <row r="88" spans="1:11" ht="31.5" x14ac:dyDescent="0.25">
      <c r="A88" s="24">
        <v>3573</v>
      </c>
      <c r="B88" s="10" t="s">
        <v>73</v>
      </c>
      <c r="C88" s="19"/>
      <c r="D88" s="19"/>
      <c r="E88" s="336">
        <v>1</v>
      </c>
      <c r="F88" s="159" t="s">
        <v>409</v>
      </c>
      <c r="H88" s="3">
        <f>IF(ISNUMBER(SEARCH(#REF!,B95)),MAX($H$10:H84)+1,0)</f>
        <v>0</v>
      </c>
      <c r="I88" s="3" t="s">
        <v>78</v>
      </c>
      <c r="K88" s="3" t="str">
        <f>IFERROR(VLOOKUP(ROWS($K$12:K88),$H$12:$I$240,2,0),"")</f>
        <v/>
      </c>
    </row>
    <row r="89" spans="1:11" ht="31.5" x14ac:dyDescent="0.25">
      <c r="A89" s="24">
        <v>3574</v>
      </c>
      <c r="B89" s="10" t="s">
        <v>75</v>
      </c>
      <c r="C89" s="19"/>
      <c r="D89" s="19"/>
      <c r="E89" s="336">
        <v>2</v>
      </c>
      <c r="F89" s="159" t="s">
        <v>412</v>
      </c>
      <c r="H89" s="3">
        <f>IF(ISNUMBER(SEARCH(#REF!,B96)),MAX($H$10:H88)+1,0)</f>
        <v>0</v>
      </c>
      <c r="I89" s="3" t="s">
        <v>80</v>
      </c>
      <c r="K89" s="3" t="str">
        <f>IFERROR(VLOOKUP(ROWS($K$12:K89),$H$12:$I$240,2,0),"")</f>
        <v/>
      </c>
    </row>
    <row r="90" spans="1:11" ht="31.5" x14ac:dyDescent="0.25">
      <c r="A90" s="24">
        <v>3575</v>
      </c>
      <c r="B90" s="10" t="s">
        <v>76</v>
      </c>
      <c r="C90" s="19"/>
      <c r="D90" s="19"/>
      <c r="E90" s="336">
        <v>3</v>
      </c>
      <c r="F90" s="159" t="s">
        <v>411</v>
      </c>
      <c r="H90" s="3">
        <f>IF(ISNUMBER(SEARCH(#REF!,B97)),MAX($H$10:H89)+1,0)</f>
        <v>0</v>
      </c>
      <c r="I90" s="3" t="s">
        <v>81</v>
      </c>
      <c r="K90" s="3" t="str">
        <f>IFERROR(VLOOKUP(ROWS($K$12:K90),$H$12:$I$240,2,0),"")</f>
        <v/>
      </c>
    </row>
    <row r="91" spans="1:11" ht="16.5" thickBot="1" x14ac:dyDescent="0.3">
      <c r="A91" s="27">
        <v>3580</v>
      </c>
      <c r="B91" s="13" t="s">
        <v>77</v>
      </c>
      <c r="C91" s="330"/>
      <c r="D91" s="330"/>
      <c r="E91" s="291">
        <v>4</v>
      </c>
      <c r="F91" s="159" t="s">
        <v>410</v>
      </c>
      <c r="H91" s="3">
        <f>IF(ISNUMBER(SEARCH(#REF!,B98)),MAX($H$10:H90)+1,0)</f>
        <v>0</v>
      </c>
      <c r="I91" s="3" t="s">
        <v>82</v>
      </c>
      <c r="K91" s="3" t="str">
        <f>IFERROR(VLOOKUP(ROWS($K$12:K91),$H$12:$I$240,2,0),"")</f>
        <v/>
      </c>
    </row>
    <row r="92" spans="1:11" ht="16.5" thickBot="1" x14ac:dyDescent="0.3">
      <c r="A92" s="463" t="s">
        <v>229</v>
      </c>
      <c r="B92" s="464"/>
      <c r="C92" s="464"/>
      <c r="D92" s="465"/>
      <c r="E92" s="281">
        <f>SUM(E58:E91)</f>
        <v>175</v>
      </c>
      <c r="F92" s="159"/>
      <c r="H92" s="3">
        <f>IF(ISNUMBER(SEARCH(#REF!,B99)),MAX($H$10:H91)+1,0)</f>
        <v>0</v>
      </c>
      <c r="I92" s="3" t="s">
        <v>79</v>
      </c>
      <c r="K92" s="3" t="str">
        <f>IFERROR(VLOOKUP(ROWS($K$12:K92),$H$12:$I$240,2,0),"")</f>
        <v/>
      </c>
    </row>
    <row r="93" spans="1:11" ht="16.5" thickBot="1" x14ac:dyDescent="0.3">
      <c r="A93" s="24"/>
      <c r="B93" s="10"/>
      <c r="C93" s="10"/>
      <c r="D93" s="10"/>
      <c r="E93" s="286"/>
      <c r="F93" s="159"/>
      <c r="H93" s="3">
        <f>IF(ISNUMBER(SEARCH(#REF!,B100)),MAX($H$10:H92)+1,0)</f>
        <v>0</v>
      </c>
      <c r="I93" s="3" t="s">
        <v>83</v>
      </c>
      <c r="K93" s="3" t="str">
        <f>IFERROR(VLOOKUP(ROWS($K$12:K93),$H$12:$I$240,2,0),"")</f>
        <v/>
      </c>
    </row>
    <row r="94" spans="1:11" ht="16.5" thickBot="1" x14ac:dyDescent="0.3">
      <c r="A94" s="477" t="s">
        <v>230</v>
      </c>
      <c r="B94" s="464"/>
      <c r="C94" s="464"/>
      <c r="D94" s="464"/>
      <c r="E94" s="465"/>
      <c r="F94" s="159"/>
      <c r="H94" s="3">
        <f>IF(ISNUMBER(SEARCH(#REF!,B101)),MAX($H$10:H93)+1,0)</f>
        <v>0</v>
      </c>
      <c r="I94" s="3" t="s">
        <v>84</v>
      </c>
      <c r="K94" s="3" t="str">
        <f>IFERROR(VLOOKUP(ROWS($K$12:K94),$H$12:$I$240,2,0),"")</f>
        <v/>
      </c>
    </row>
    <row r="95" spans="1:11" x14ac:dyDescent="0.25">
      <c r="A95" s="28">
        <v>3650</v>
      </c>
      <c r="B95" s="14" t="s">
        <v>78</v>
      </c>
      <c r="C95" s="329"/>
      <c r="D95" s="339"/>
      <c r="E95" s="348">
        <v>1</v>
      </c>
      <c r="F95" s="159" t="s">
        <v>400</v>
      </c>
      <c r="H95" s="3">
        <f>IF(ISNUMBER(SEARCH(#REF!,B102)),MAX($H$10:H94)+1,0)</f>
        <v>0</v>
      </c>
      <c r="I95" s="3" t="s">
        <v>85</v>
      </c>
      <c r="K95" s="3" t="str">
        <f>IFERROR(VLOOKUP(ROWS($K$12:K95),$H$12:$I$240,2,0),"")</f>
        <v/>
      </c>
    </row>
    <row r="96" spans="1:11" x14ac:dyDescent="0.25">
      <c r="A96" s="24">
        <v>3700</v>
      </c>
      <c r="B96" s="10" t="s">
        <v>80</v>
      </c>
      <c r="C96" s="19"/>
      <c r="D96" s="135"/>
      <c r="E96" s="341">
        <v>2</v>
      </c>
      <c r="F96" s="159" t="s">
        <v>400</v>
      </c>
    </row>
    <row r="97" spans="1:11" x14ac:dyDescent="0.25">
      <c r="A97" s="24">
        <v>3770</v>
      </c>
      <c r="B97" s="10" t="s">
        <v>81</v>
      </c>
      <c r="C97" s="19"/>
      <c r="D97" s="135"/>
      <c r="E97" s="341">
        <v>3</v>
      </c>
      <c r="F97" s="159" t="s">
        <v>413</v>
      </c>
    </row>
    <row r="98" spans="1:11" x14ac:dyDescent="0.25">
      <c r="A98" s="24">
        <v>3800</v>
      </c>
      <c r="B98" s="10" t="s">
        <v>82</v>
      </c>
      <c r="C98" s="19"/>
      <c r="D98" s="135"/>
      <c r="E98" s="341">
        <v>4</v>
      </c>
      <c r="F98" s="159" t="s">
        <v>414</v>
      </c>
    </row>
    <row r="99" spans="1:11" x14ac:dyDescent="0.25">
      <c r="A99" s="24">
        <v>3850</v>
      </c>
      <c r="B99" s="10" t="s">
        <v>79</v>
      </c>
      <c r="C99" s="19"/>
      <c r="D99" s="135"/>
      <c r="E99" s="341">
        <v>5</v>
      </c>
      <c r="F99" s="159" t="s">
        <v>414</v>
      </c>
    </row>
    <row r="100" spans="1:11" ht="31.5" x14ac:dyDescent="0.25">
      <c r="A100" s="24">
        <v>3851</v>
      </c>
      <c r="B100" s="10" t="s">
        <v>83</v>
      </c>
      <c r="C100" s="19"/>
      <c r="D100" s="135"/>
      <c r="E100" s="341">
        <v>6</v>
      </c>
      <c r="F100" s="159" t="s">
        <v>503</v>
      </c>
    </row>
    <row r="101" spans="1:11" ht="31.5" x14ac:dyDescent="0.25">
      <c r="A101" s="24">
        <v>3852</v>
      </c>
      <c r="B101" s="10" t="s">
        <v>84</v>
      </c>
      <c r="C101" s="19"/>
      <c r="D101" s="135"/>
      <c r="E101" s="341">
        <v>7</v>
      </c>
      <c r="F101" s="159" t="s">
        <v>415</v>
      </c>
    </row>
    <row r="102" spans="1:11" ht="32.25" thickBot="1" x14ac:dyDescent="0.3">
      <c r="A102" s="27">
        <v>3853</v>
      </c>
      <c r="B102" s="13" t="s">
        <v>85</v>
      </c>
      <c r="C102" s="330"/>
      <c r="D102" s="345"/>
      <c r="E102" s="349">
        <v>8</v>
      </c>
      <c r="F102" s="159" t="s">
        <v>416</v>
      </c>
    </row>
    <row r="103" spans="1:11" ht="16.5" thickBot="1" x14ac:dyDescent="0.3">
      <c r="A103" s="29" t="s">
        <v>231</v>
      </c>
      <c r="B103" s="15"/>
      <c r="C103" s="116"/>
      <c r="D103" s="116"/>
      <c r="E103" s="287">
        <f>SUM(E95:E102)</f>
        <v>36</v>
      </c>
      <c r="F103" s="159"/>
      <c r="H103" s="3">
        <f>IF(ISNUMBER(SEARCH(#REF!,B110)),MAX($H$10:H95)+1,0)</f>
        <v>0</v>
      </c>
      <c r="I103" s="3" t="s">
        <v>86</v>
      </c>
      <c r="K103" s="3" t="str">
        <f>IFERROR(VLOOKUP(ROWS($K$12:K103),$H$12:$I$240,2,0),"")</f>
        <v/>
      </c>
    </row>
    <row r="104" spans="1:11" ht="16.5" thickBot="1" x14ac:dyDescent="0.3">
      <c r="A104" s="30"/>
      <c r="B104" s="16"/>
      <c r="C104" s="16"/>
      <c r="D104" s="16"/>
      <c r="E104" s="288"/>
      <c r="F104" s="159"/>
      <c r="H104" s="3">
        <f>IF(ISNUMBER(SEARCH(#REF!,B111)),MAX($H$10:H103)+1,0)</f>
        <v>0</v>
      </c>
      <c r="I104" s="3" t="s">
        <v>87</v>
      </c>
      <c r="K104" s="3" t="str">
        <f>IFERROR(VLOOKUP(ROWS($K$12:K104),$H$12:$I$240,2,0),"")</f>
        <v/>
      </c>
    </row>
    <row r="105" spans="1:11" ht="16.5" thickBot="1" x14ac:dyDescent="0.3">
      <c r="A105" s="466" t="s">
        <v>232</v>
      </c>
      <c r="B105" s="464"/>
      <c r="C105" s="464"/>
      <c r="D105" s="465"/>
      <c r="E105" s="350">
        <f>E47+E55+E92+E103</f>
        <v>51474.25</v>
      </c>
      <c r="F105" s="159"/>
      <c r="H105" s="3">
        <f>IF(ISNUMBER(SEARCH(#REF!,B112)),MAX($H$10:H104)+1,0)</f>
        <v>0</v>
      </c>
      <c r="I105" s="3" t="s">
        <v>88</v>
      </c>
      <c r="K105" s="3" t="str">
        <f>IFERROR(VLOOKUP(ROWS($K$12:K105),$H$12:$I$240,2,0),"")</f>
        <v/>
      </c>
    </row>
    <row r="106" spans="1:11" ht="16.5" thickBot="1" x14ac:dyDescent="0.3">
      <c r="A106" s="30"/>
      <c r="B106" s="16"/>
      <c r="C106" s="16"/>
      <c r="D106" s="16"/>
      <c r="E106" s="288"/>
      <c r="F106" s="159"/>
    </row>
    <row r="107" spans="1:11" ht="16.5" thickBot="1" x14ac:dyDescent="0.3">
      <c r="A107" s="31"/>
      <c r="B107" s="17" t="s">
        <v>234</v>
      </c>
      <c r="C107" s="17"/>
      <c r="D107" s="17"/>
      <c r="E107" s="289"/>
      <c r="F107" s="159"/>
      <c r="H107" s="3">
        <f>IF(ISNUMBER(SEARCH(#REF!,B114)),MAX($H$10:H105)+1,0)</f>
        <v>0</v>
      </c>
      <c r="I107" s="3" t="s">
        <v>89</v>
      </c>
      <c r="K107" s="3" t="str">
        <f>IFERROR(VLOOKUP(ROWS($K$12:K107),$H$12:$I$240,2,0),"")</f>
        <v/>
      </c>
    </row>
    <row r="108" spans="1:11" ht="16.5" thickBot="1" x14ac:dyDescent="0.3">
      <c r="A108" s="32"/>
      <c r="B108" s="18"/>
      <c r="C108" s="18"/>
      <c r="D108" s="18"/>
      <c r="F108" s="159"/>
      <c r="H108" s="3">
        <f>IF(ISNUMBER(SEARCH(#REF!,B115)),MAX($H$10:H107)+1,0)</f>
        <v>0</v>
      </c>
      <c r="I108" s="3" t="s">
        <v>90</v>
      </c>
      <c r="K108" s="3" t="str">
        <f>IFERROR(VLOOKUP(ROWS($K$12:K108),$H$12:$I$240,2,0),"")</f>
        <v/>
      </c>
    </row>
    <row r="109" spans="1:11" ht="16.5" thickBot="1" x14ac:dyDescent="0.3">
      <c r="A109" s="467" t="s">
        <v>233</v>
      </c>
      <c r="B109" s="468"/>
      <c r="C109" s="472"/>
      <c r="D109" s="472"/>
      <c r="E109" s="473"/>
      <c r="F109" s="159"/>
      <c r="H109" s="3">
        <f>IF(ISNUMBER(SEARCH(#REF!,B116)),MAX($H$10:H108)+1,0)</f>
        <v>0</v>
      </c>
      <c r="I109" s="3" t="s">
        <v>91</v>
      </c>
      <c r="K109" s="3" t="str">
        <f>IFERROR(VLOOKUP(ROWS($K$12:K109),$H$12:$I$240,2,0),"")</f>
        <v/>
      </c>
    </row>
    <row r="110" spans="1:11" ht="31.5" x14ac:dyDescent="0.25">
      <c r="A110" s="23">
        <v>4110</v>
      </c>
      <c r="B110" s="9" t="s">
        <v>86</v>
      </c>
      <c r="C110" s="19"/>
      <c r="D110" s="135"/>
      <c r="E110" s="346">
        <v>1</v>
      </c>
      <c r="F110" s="159" t="s">
        <v>417</v>
      </c>
      <c r="H110" s="3">
        <f>IF(ISNUMBER(SEARCH(#REF!,B117)),MAX($H$10:H109)+1,0)</f>
        <v>0</v>
      </c>
      <c r="I110" s="3" t="s">
        <v>92</v>
      </c>
      <c r="K110" s="3" t="str">
        <f>IFERROR(VLOOKUP(ROWS($K$12:K110),$H$12:$I$240,2,0),"")</f>
        <v/>
      </c>
    </row>
    <row r="111" spans="1:11" ht="31.5" x14ac:dyDescent="0.25">
      <c r="A111" s="24">
        <v>4111</v>
      </c>
      <c r="B111" s="10" t="s">
        <v>87</v>
      </c>
      <c r="C111" s="19"/>
      <c r="D111" s="135"/>
      <c r="E111" s="341">
        <v>2</v>
      </c>
      <c r="F111" s="159" t="s">
        <v>418</v>
      </c>
    </row>
    <row r="112" spans="1:11" x14ac:dyDescent="0.25">
      <c r="A112" s="24">
        <v>4112</v>
      </c>
      <c r="B112" s="10" t="s">
        <v>88</v>
      </c>
      <c r="C112" s="19"/>
      <c r="D112" s="135"/>
      <c r="E112" s="341">
        <v>3</v>
      </c>
      <c r="F112" s="159" t="s">
        <v>419</v>
      </c>
      <c r="H112" s="3">
        <f>IF(ISNUMBER(SEARCH(#REF!,B119)),MAX($H$10:H110)+1,0)</f>
        <v>0</v>
      </c>
      <c r="I112" s="3" t="s">
        <v>94</v>
      </c>
      <c r="K112" s="3" t="str">
        <f>IFERROR(VLOOKUP(ROWS($K$12:K112),$H$12:$I$240,2,0),"")</f>
        <v/>
      </c>
    </row>
    <row r="113" spans="1:11" ht="31.5" x14ac:dyDescent="0.25">
      <c r="A113" s="24">
        <v>4113</v>
      </c>
      <c r="B113" s="50" t="s">
        <v>290</v>
      </c>
      <c r="C113" s="50"/>
      <c r="D113" s="352"/>
      <c r="E113" s="342">
        <f>E24</f>
        <v>0</v>
      </c>
      <c r="F113" s="159" t="s">
        <v>291</v>
      </c>
    </row>
    <row r="114" spans="1:11" ht="31.5" x14ac:dyDescent="0.25">
      <c r="A114" s="24">
        <v>4150</v>
      </c>
      <c r="B114" s="10" t="s">
        <v>89</v>
      </c>
      <c r="C114" s="19"/>
      <c r="D114" s="135"/>
      <c r="E114" s="342">
        <f>E34</f>
        <v>4953</v>
      </c>
      <c r="F114" s="159" t="s">
        <v>267</v>
      </c>
      <c r="H114" s="3">
        <f>IF(ISNUMBER(SEARCH(#REF!,B121)),MAX($H$10:H113)+1,0)</f>
        <v>0</v>
      </c>
      <c r="I114" s="3" t="s">
        <v>96</v>
      </c>
      <c r="K114" s="3" t="str">
        <f>IFERROR(VLOOKUP(ROWS($K$12:K114),$H$12:$I$240,2,0),"")</f>
        <v/>
      </c>
    </row>
    <row r="115" spans="1:11" x14ac:dyDescent="0.25">
      <c r="A115" s="24">
        <v>4155</v>
      </c>
      <c r="B115" s="10" t="s">
        <v>90</v>
      </c>
      <c r="C115" s="19"/>
      <c r="D115" s="135"/>
      <c r="E115" s="342">
        <f>E36</f>
        <v>9</v>
      </c>
      <c r="F115" s="159" t="s">
        <v>268</v>
      </c>
    </row>
    <row r="116" spans="1:11" x14ac:dyDescent="0.25">
      <c r="A116" s="24">
        <v>4170</v>
      </c>
      <c r="B116" s="10" t="s">
        <v>91</v>
      </c>
      <c r="C116" s="19"/>
      <c r="D116" s="135"/>
      <c r="E116" s="341">
        <v>4</v>
      </c>
      <c r="F116" s="159" t="s">
        <v>419</v>
      </c>
    </row>
    <row r="117" spans="1:11" x14ac:dyDescent="0.25">
      <c r="A117" s="24">
        <v>4180</v>
      </c>
      <c r="B117" s="10" t="s">
        <v>92</v>
      </c>
      <c r="C117" s="19"/>
      <c r="D117" s="135"/>
      <c r="E117" s="341">
        <v>5</v>
      </c>
      <c r="F117" s="159" t="s">
        <v>419</v>
      </c>
    </row>
    <row r="118" spans="1:11" x14ac:dyDescent="0.25">
      <c r="A118" s="24">
        <v>4181</v>
      </c>
      <c r="B118" s="10" t="s">
        <v>93</v>
      </c>
      <c r="C118" s="19"/>
      <c r="D118" s="135"/>
      <c r="E118" s="341">
        <v>6</v>
      </c>
      <c r="F118" s="159" t="s">
        <v>419</v>
      </c>
    </row>
    <row r="119" spans="1:11" ht="31.5" x14ac:dyDescent="0.25">
      <c r="A119" s="24">
        <v>4190</v>
      </c>
      <c r="B119" s="10" t="s">
        <v>94</v>
      </c>
      <c r="C119" s="19"/>
      <c r="D119" s="135"/>
      <c r="E119" s="341">
        <v>7</v>
      </c>
      <c r="F119" s="159" t="s">
        <v>419</v>
      </c>
    </row>
    <row r="120" spans="1:11" x14ac:dyDescent="0.25">
      <c r="A120" s="24">
        <v>4191</v>
      </c>
      <c r="B120" s="10" t="s">
        <v>95</v>
      </c>
      <c r="C120" s="19"/>
      <c r="D120" s="135"/>
      <c r="E120" s="341">
        <v>8</v>
      </c>
      <c r="F120" s="159" t="s">
        <v>419</v>
      </c>
      <c r="H120" s="3">
        <f>IF(ISNUMBER(SEARCH(#REF!,B127)),MAX($H$10:H114)+1,0)</f>
        <v>0</v>
      </c>
      <c r="I120" s="3" t="s">
        <v>99</v>
      </c>
      <c r="K120" s="3" t="str">
        <f>IFERROR(VLOOKUP(ROWS($K$12:K120),$H$12:$I$240,2,0),"")</f>
        <v/>
      </c>
    </row>
    <row r="121" spans="1:11" x14ac:dyDescent="0.25">
      <c r="A121" s="24">
        <v>4196</v>
      </c>
      <c r="B121" s="10" t="s">
        <v>96</v>
      </c>
      <c r="C121" s="19"/>
      <c r="D121" s="135"/>
      <c r="E121" s="342">
        <f>E46</f>
        <v>7</v>
      </c>
      <c r="F121" s="159" t="s">
        <v>266</v>
      </c>
    </row>
    <row r="122" spans="1:11" x14ac:dyDescent="0.25">
      <c r="A122" s="24">
        <v>4198</v>
      </c>
      <c r="B122" s="10" t="s">
        <v>97</v>
      </c>
      <c r="C122" s="19"/>
      <c r="D122" s="135"/>
      <c r="E122" s="341">
        <v>9</v>
      </c>
      <c r="F122" s="159" t="s">
        <v>419</v>
      </c>
    </row>
    <row r="123" spans="1:11" ht="16.5" thickBot="1" x14ac:dyDescent="0.3">
      <c r="A123" s="27">
        <v>4199</v>
      </c>
      <c r="B123" s="13" t="s">
        <v>98</v>
      </c>
      <c r="C123" s="330"/>
      <c r="D123" s="345"/>
      <c r="E123" s="347">
        <v>10</v>
      </c>
      <c r="F123" s="159" t="s">
        <v>419</v>
      </c>
      <c r="H123" s="3">
        <f>IF(ISNUMBER(SEARCH(#REF!,B130)),MAX($H$10:H120)+1,0)</f>
        <v>0</v>
      </c>
      <c r="I123" s="3" t="s">
        <v>103</v>
      </c>
      <c r="K123" s="3" t="str">
        <f>IFERROR(VLOOKUP(ROWS($K$12:K123),$H$12:$I$240,2,0),"")</f>
        <v/>
      </c>
    </row>
    <row r="124" spans="1:11" ht="16.5" thickBot="1" x14ac:dyDescent="0.3">
      <c r="A124" s="467" t="s">
        <v>235</v>
      </c>
      <c r="B124" s="464"/>
      <c r="C124" s="464"/>
      <c r="D124" s="465"/>
      <c r="E124" s="351">
        <f>SUM(E110:E123)</f>
        <v>5024</v>
      </c>
      <c r="F124" s="159"/>
      <c r="H124" s="3">
        <f>IF(ISNUMBER(SEARCH(#REF!,B131)),MAX($H$10:H123)+1,0)</f>
        <v>0</v>
      </c>
      <c r="I124" s="3" t="s">
        <v>104</v>
      </c>
      <c r="K124" s="3" t="str">
        <f>IFERROR(VLOOKUP(ROWS($K$12:K124),$H$12:$I$240,2,0),"")</f>
        <v/>
      </c>
    </row>
    <row r="125" spans="1:11" ht="16.5" thickBot="1" x14ac:dyDescent="0.3">
      <c r="A125" s="24"/>
      <c r="B125" s="10"/>
      <c r="C125" s="10"/>
      <c r="D125" s="10"/>
      <c r="E125" s="286"/>
      <c r="F125" s="159"/>
      <c r="H125" s="3">
        <f>IF(ISNUMBER(SEARCH(#REF!,B132)),MAX($H$10:H124)+1,0)</f>
        <v>0</v>
      </c>
      <c r="I125" s="3" t="s">
        <v>105</v>
      </c>
      <c r="K125" s="3" t="str">
        <f>IFERROR(VLOOKUP(ROWS($K$12:K125),$H$12:$I$240,2,0),"")</f>
        <v/>
      </c>
    </row>
    <row r="126" spans="1:11" ht="16.5" thickBot="1" x14ac:dyDescent="0.3">
      <c r="A126" s="467" t="s">
        <v>100</v>
      </c>
      <c r="B126" s="468"/>
      <c r="C126" s="472"/>
      <c r="D126" s="472"/>
      <c r="E126" s="473"/>
      <c r="F126" s="159"/>
      <c r="H126" s="3">
        <f>IF(ISNUMBER(SEARCH(#REF!,B133)),MAX($H$10:H125)+1,0)</f>
        <v>0</v>
      </c>
      <c r="I126" s="3" t="s">
        <v>106</v>
      </c>
      <c r="K126" s="3" t="str">
        <f>IFERROR(VLOOKUP(ROWS($K$12:K126),$H$12:$I$240,2,0),"")</f>
        <v/>
      </c>
    </row>
    <row r="127" spans="1:11" ht="78.75" x14ac:dyDescent="0.25">
      <c r="A127" s="23">
        <v>4310</v>
      </c>
      <c r="B127" s="9" t="s">
        <v>99</v>
      </c>
      <c r="C127" s="19"/>
      <c r="D127" s="135"/>
      <c r="E127" s="346">
        <v>1</v>
      </c>
      <c r="F127" s="159" t="s">
        <v>420</v>
      </c>
      <c r="H127" s="3">
        <f>IF(ISNUMBER(SEARCH(#REF!,B134)),MAX($H$10:H126)+1,0)</f>
        <v>0</v>
      </c>
      <c r="I127" s="3" t="s">
        <v>108</v>
      </c>
      <c r="K127" s="3" t="str">
        <f>IFERROR(VLOOKUP(ROWS($K$12:K127),$H$12:$I$240,2,0),"")</f>
        <v/>
      </c>
    </row>
    <row r="128" spans="1:11" ht="47.25" x14ac:dyDescent="0.25">
      <c r="A128" s="24">
        <v>4311</v>
      </c>
      <c r="B128" s="10" t="s">
        <v>101</v>
      </c>
      <c r="C128" s="19"/>
      <c r="D128" s="135"/>
      <c r="E128" s="342">
        <f>E14</f>
        <v>2</v>
      </c>
      <c r="F128" s="159" t="s">
        <v>421</v>
      </c>
    </row>
    <row r="129" spans="1:11" x14ac:dyDescent="0.25">
      <c r="A129" s="24">
        <v>4315</v>
      </c>
      <c r="B129" s="10" t="s">
        <v>102</v>
      </c>
      <c r="C129" s="19"/>
      <c r="D129" s="135"/>
      <c r="E129" s="341">
        <v>2</v>
      </c>
      <c r="F129" s="159" t="s">
        <v>422</v>
      </c>
      <c r="H129" s="3">
        <f>IF(ISNUMBER(SEARCH(#REF!,B136)),MAX($H$10:H127)+1,0)</f>
        <v>0</v>
      </c>
      <c r="I129" s="3" t="s">
        <v>110</v>
      </c>
      <c r="K129" s="3" t="str">
        <f>IFERROR(VLOOKUP(ROWS($K$12:K129),$H$12:$I$240,2,0),"")</f>
        <v/>
      </c>
    </row>
    <row r="130" spans="1:11" x14ac:dyDescent="0.25">
      <c r="A130" s="24">
        <v>4330</v>
      </c>
      <c r="B130" s="10" t="s">
        <v>103</v>
      </c>
      <c r="C130" s="19"/>
      <c r="D130" s="135"/>
      <c r="E130" s="341">
        <v>3</v>
      </c>
      <c r="F130" s="159" t="s">
        <v>422</v>
      </c>
      <c r="H130" s="3">
        <f>IF(ISNUMBER(SEARCH(#REF!,B137)),MAX($H$10:H129)+1,0)</f>
        <v>0</v>
      </c>
      <c r="I130" s="3" t="s">
        <v>111</v>
      </c>
      <c r="K130" s="3" t="str">
        <f>IFERROR(VLOOKUP(ROWS($K$12:K130),$H$12:$I$240,2,0),"")</f>
        <v/>
      </c>
    </row>
    <row r="131" spans="1:11" x14ac:dyDescent="0.25">
      <c r="A131" s="24">
        <v>4350</v>
      </c>
      <c r="B131" s="10" t="s">
        <v>104</v>
      </c>
      <c r="C131" s="19"/>
      <c r="D131" s="135"/>
      <c r="E131" s="341">
        <v>4</v>
      </c>
      <c r="F131" s="159" t="s">
        <v>422</v>
      </c>
      <c r="H131" s="3">
        <f>IF(ISNUMBER(SEARCH(#REF!,B138)),MAX($H$10:H130)+1,0)</f>
        <v>0</v>
      </c>
      <c r="I131" s="3" t="s">
        <v>112</v>
      </c>
      <c r="K131" s="3" t="str">
        <f>IFERROR(VLOOKUP(ROWS($K$12:K131),$H$12:$I$240,2,0),"")</f>
        <v/>
      </c>
    </row>
    <row r="132" spans="1:11" x14ac:dyDescent="0.25">
      <c r="A132" s="24">
        <v>4370</v>
      </c>
      <c r="B132" s="10" t="s">
        <v>105</v>
      </c>
      <c r="C132" s="19"/>
      <c r="D132" s="135"/>
      <c r="E132" s="341">
        <v>5</v>
      </c>
      <c r="F132" s="159" t="s">
        <v>422</v>
      </c>
      <c r="H132" s="3">
        <f>IF(ISNUMBER(SEARCH(#REF!,B139)),MAX($H$10:H131)+1,0)</f>
        <v>0</v>
      </c>
      <c r="I132" s="3" t="s">
        <v>113</v>
      </c>
      <c r="K132" s="3" t="str">
        <f>IFERROR(VLOOKUP(ROWS($K$12:K132),$H$12:$I$240,2,0),"")</f>
        <v/>
      </c>
    </row>
    <row r="133" spans="1:11" x14ac:dyDescent="0.25">
      <c r="A133" s="24">
        <v>4390</v>
      </c>
      <c r="B133" s="10" t="s">
        <v>106</v>
      </c>
      <c r="C133" s="19"/>
      <c r="D133" s="135"/>
      <c r="E133" s="341">
        <v>6</v>
      </c>
      <c r="F133" s="159" t="s">
        <v>422</v>
      </c>
      <c r="H133" s="3">
        <f>IF(ISNUMBER(SEARCH(#REF!,B140)),MAX($H$10:H132)+1,0)</f>
        <v>0</v>
      </c>
      <c r="I133" s="3" t="s">
        <v>114</v>
      </c>
      <c r="K133" s="3" t="str">
        <f>IFERROR(VLOOKUP(ROWS($K$12:K133),$H$12:$I$240,2,0),"")</f>
        <v/>
      </c>
    </row>
    <row r="134" spans="1:11" x14ac:dyDescent="0.25">
      <c r="A134" s="24">
        <v>4410</v>
      </c>
      <c r="B134" s="10" t="s">
        <v>107</v>
      </c>
      <c r="C134" s="19"/>
      <c r="D134" s="135"/>
      <c r="E134" s="342">
        <f>E33</f>
        <v>8</v>
      </c>
      <c r="F134" s="159" t="s">
        <v>265</v>
      </c>
      <c r="H134" s="3">
        <f>IF(ISNUMBER(SEARCH(#REF!,B141)),MAX($H$10:H133)+1,0)</f>
        <v>0</v>
      </c>
      <c r="I134" s="3" t="s">
        <v>115</v>
      </c>
      <c r="K134" s="3" t="str">
        <f>IFERROR(VLOOKUP(ROWS($K$12:K134),$H$12:$I$240,2,0),"")</f>
        <v/>
      </c>
    </row>
    <row r="135" spans="1:11" ht="47.25" x14ac:dyDescent="0.25">
      <c r="A135" s="24">
        <v>4420</v>
      </c>
      <c r="B135" s="10" t="s">
        <v>109</v>
      </c>
      <c r="C135" s="19"/>
      <c r="D135" s="135"/>
      <c r="E135" s="341">
        <v>7</v>
      </c>
      <c r="F135" s="159" t="s">
        <v>423</v>
      </c>
      <c r="H135" s="3">
        <f>IF(ISNUMBER(SEARCH(#REF!,B142)),MAX($H$10:H134)+1,0)</f>
        <v>0</v>
      </c>
      <c r="I135" s="3" t="s">
        <v>116</v>
      </c>
      <c r="K135" s="3" t="str">
        <f>IFERROR(VLOOKUP(ROWS($K$12:K135),$H$12:$I$240,2,0),"")</f>
        <v/>
      </c>
    </row>
    <row r="136" spans="1:11" ht="31.5" x14ac:dyDescent="0.25">
      <c r="A136" s="24">
        <v>4430</v>
      </c>
      <c r="B136" s="10" t="s">
        <v>110</v>
      </c>
      <c r="C136" s="19"/>
      <c r="D136" s="135"/>
      <c r="E136" s="341">
        <v>8</v>
      </c>
      <c r="F136" s="159" t="s">
        <v>422</v>
      </c>
      <c r="H136" s="3">
        <f>IF(ISNUMBER(SEARCH(#REF!,B143)),MAX($H$10:H135)+1,0)</f>
        <v>0</v>
      </c>
      <c r="I136" s="3" t="s">
        <v>117</v>
      </c>
      <c r="K136" s="3" t="str">
        <f>IFERROR(VLOOKUP(ROWS($K$12:K136),$H$12:$I$240,2,0),"")</f>
        <v/>
      </c>
    </row>
    <row r="137" spans="1:11" x14ac:dyDescent="0.25">
      <c r="A137" s="24">
        <v>4450</v>
      </c>
      <c r="B137" s="10" t="s">
        <v>111</v>
      </c>
      <c r="C137" s="19"/>
      <c r="D137" s="135"/>
      <c r="E137" s="341">
        <v>9</v>
      </c>
      <c r="F137" s="159" t="s">
        <v>422</v>
      </c>
      <c r="H137" s="3">
        <f>IF(ISNUMBER(SEARCH(#REF!,B144)),MAX($H$10:H136)+1,0)</f>
        <v>0</v>
      </c>
      <c r="I137" s="3" t="s">
        <v>118</v>
      </c>
      <c r="K137" s="3" t="str">
        <f>IFERROR(VLOOKUP(ROWS($K$12:K137),$H$12:$I$240,2,0),"")</f>
        <v/>
      </c>
    </row>
    <row r="138" spans="1:11" x14ac:dyDescent="0.25">
      <c r="A138" s="24">
        <v>4470</v>
      </c>
      <c r="B138" s="10" t="s">
        <v>112</v>
      </c>
      <c r="C138" s="19"/>
      <c r="D138" s="135"/>
      <c r="E138" s="341">
        <v>10</v>
      </c>
      <c r="F138" s="159" t="s">
        <v>422</v>
      </c>
      <c r="H138" s="3">
        <f>IF(ISNUMBER(SEARCH(#REF!,B145)),MAX($H$10:H137)+1,0)</f>
        <v>0</v>
      </c>
      <c r="I138" s="3" t="s">
        <v>119</v>
      </c>
      <c r="K138" s="3" t="str">
        <f>IFERROR(VLOOKUP(ROWS($K$12:K138),$H$12:$I$240,2,0),"")</f>
        <v/>
      </c>
    </row>
    <row r="139" spans="1:11" ht="31.5" x14ac:dyDescent="0.25">
      <c r="A139" s="24">
        <v>4490</v>
      </c>
      <c r="B139" s="10" t="s">
        <v>113</v>
      </c>
      <c r="C139" s="19"/>
      <c r="D139" s="135"/>
      <c r="E139" s="341">
        <v>1</v>
      </c>
      <c r="F139" s="159" t="s">
        <v>424</v>
      </c>
    </row>
    <row r="140" spans="1:11" x14ac:dyDescent="0.25">
      <c r="A140" s="24">
        <v>4550</v>
      </c>
      <c r="B140" s="10" t="s">
        <v>114</v>
      </c>
      <c r="C140" s="19"/>
      <c r="D140" s="135"/>
      <c r="E140" s="342">
        <f>E31</f>
        <v>604</v>
      </c>
      <c r="F140" s="159" t="s">
        <v>264</v>
      </c>
      <c r="H140" s="3">
        <f>IF(ISNUMBER(SEARCH(#REF!,B147)),MAX($H$10:H138)+1,0)</f>
        <v>0</v>
      </c>
      <c r="I140" s="3" t="s">
        <v>122</v>
      </c>
      <c r="K140" s="3" t="str">
        <f>IFERROR(VLOOKUP(ROWS($K$12:K140),$H$12:$I$263,2,0),"")</f>
        <v/>
      </c>
    </row>
    <row r="141" spans="1:11" x14ac:dyDescent="0.25">
      <c r="A141" s="24">
        <v>4570</v>
      </c>
      <c r="B141" s="10" t="s">
        <v>115</v>
      </c>
      <c r="C141" s="19"/>
      <c r="D141" s="135"/>
      <c r="E141" s="341">
        <v>2</v>
      </c>
      <c r="F141" s="159" t="s">
        <v>422</v>
      </c>
    </row>
    <row r="142" spans="1:11" ht="31.5" x14ac:dyDescent="0.25">
      <c r="A142" s="24">
        <v>4590</v>
      </c>
      <c r="B142" s="10" t="s">
        <v>116</v>
      </c>
      <c r="C142" s="19"/>
      <c r="D142" s="135"/>
      <c r="E142" s="342">
        <f>E59+E30</f>
        <v>572</v>
      </c>
      <c r="F142" s="159" t="s">
        <v>263</v>
      </c>
      <c r="H142" s="3">
        <f>IF(ISNUMBER(SEARCH(#REF!,B149)),MAX($H$10:H140)+1,0)</f>
        <v>0</v>
      </c>
      <c r="I142" s="3" t="s">
        <v>124</v>
      </c>
      <c r="K142" s="3" t="str">
        <f>IFERROR(VLOOKUP(ROWS($K$12:K142),$H$12:$I$240,2,0),"")</f>
        <v/>
      </c>
    </row>
    <row r="143" spans="1:11" ht="47.25" x14ac:dyDescent="0.25">
      <c r="A143" s="24">
        <v>4610</v>
      </c>
      <c r="B143" s="10" t="s">
        <v>117</v>
      </c>
      <c r="C143" s="19"/>
      <c r="D143" s="135"/>
      <c r="E143" s="341">
        <v>3</v>
      </c>
      <c r="F143" s="159" t="s">
        <v>425</v>
      </c>
      <c r="H143" s="3">
        <f>IF(ISNUMBER(SEARCH(#REF!,B150)),MAX($H$10:H142)+1,0)</f>
        <v>0</v>
      </c>
      <c r="I143" s="3" t="s">
        <v>125</v>
      </c>
      <c r="K143" s="3" t="str">
        <f>IFERROR(VLOOKUP(ROWS($K$12:K143),$H$12:$I$240,2,0),"")</f>
        <v/>
      </c>
    </row>
    <row r="144" spans="1:11" ht="31.5" x14ac:dyDescent="0.25">
      <c r="A144" s="24">
        <v>4620</v>
      </c>
      <c r="B144" s="10" t="s">
        <v>118</v>
      </c>
      <c r="C144" s="19"/>
      <c r="D144" s="135"/>
      <c r="E144" s="341">
        <v>4</v>
      </c>
      <c r="F144" s="159" t="s">
        <v>422</v>
      </c>
      <c r="H144" s="3">
        <f>IF(ISNUMBER(SEARCH(#REF!,B151)),MAX($H$10:H143)+1,0)</f>
        <v>0</v>
      </c>
      <c r="I144" s="3" t="s">
        <v>126</v>
      </c>
      <c r="K144" s="3" t="str">
        <f>IFERROR(VLOOKUP(ROWS($K$12:K144),$H$12:$I$240,2,0),"")</f>
        <v/>
      </c>
    </row>
    <row r="145" spans="1:11" x14ac:dyDescent="0.25">
      <c r="A145" s="24">
        <v>4630</v>
      </c>
      <c r="B145" s="10" t="s">
        <v>119</v>
      </c>
      <c r="C145" s="19"/>
      <c r="D145" s="135"/>
      <c r="E145" s="341">
        <v>5</v>
      </c>
      <c r="F145" s="159" t="s">
        <v>422</v>
      </c>
      <c r="H145" s="3">
        <f>IF(ISNUMBER(SEARCH(#REF!,B152)),MAX($H$10:H144)+1,0)</f>
        <v>0</v>
      </c>
      <c r="I145" s="3" t="s">
        <v>127</v>
      </c>
      <c r="K145" s="3" t="str">
        <f>IFERROR(VLOOKUP(ROWS($K$12:K145),$H$12:$I$240,2,0),"")</f>
        <v/>
      </c>
    </row>
    <row r="146" spans="1:11" x14ac:dyDescent="0.25">
      <c r="A146" s="24">
        <v>4635</v>
      </c>
      <c r="B146" s="10" t="s">
        <v>120</v>
      </c>
      <c r="C146" s="19"/>
      <c r="D146" s="135"/>
      <c r="E146" s="341">
        <v>6</v>
      </c>
      <c r="F146" s="159" t="s">
        <v>422</v>
      </c>
      <c r="H146" s="3">
        <f>IF(ISNUMBER(SEARCH(#REF!,B153)),MAX($H$10:H145)+1,0)</f>
        <v>0</v>
      </c>
      <c r="I146" s="3" t="s">
        <v>128</v>
      </c>
      <c r="K146" s="3" t="str">
        <f>IFERROR(VLOOKUP(ROWS($K$12:K146),$H$12:$I$240,2,0),"")</f>
        <v/>
      </c>
    </row>
    <row r="147" spans="1:11" x14ac:dyDescent="0.25">
      <c r="A147" s="24">
        <v>4640</v>
      </c>
      <c r="B147" s="10" t="s">
        <v>121</v>
      </c>
      <c r="C147" s="19"/>
      <c r="D147" s="135"/>
      <c r="E147" s="341">
        <v>7</v>
      </c>
      <c r="F147" s="159" t="s">
        <v>422</v>
      </c>
      <c r="H147" s="3">
        <f>IF(ISNUMBER(SEARCH(#REF!,B154)),MAX($H$10:H146)+1,0)</f>
        <v>0</v>
      </c>
      <c r="I147" s="3" t="s">
        <v>129</v>
      </c>
      <c r="K147" s="3" t="str">
        <f>IFERROR(VLOOKUP(ROWS($K$12:K147),$H$12:$I$240,2,0),"")</f>
        <v/>
      </c>
    </row>
    <row r="148" spans="1:11" ht="31.5" x14ac:dyDescent="0.25">
      <c r="A148" s="24">
        <v>4641</v>
      </c>
      <c r="B148" s="10" t="s">
        <v>123</v>
      </c>
      <c r="C148" s="19"/>
      <c r="D148" s="135"/>
      <c r="E148" s="342">
        <f>E26</f>
        <v>6</v>
      </c>
      <c r="F148" s="159" t="s">
        <v>262</v>
      </c>
      <c r="H148" s="3">
        <f>IF(ISNUMBER(SEARCH(#REF!,B155)),MAX($H$10:H147)+1,0)</f>
        <v>0</v>
      </c>
      <c r="I148" s="3" t="s">
        <v>130</v>
      </c>
      <c r="K148" s="3" t="str">
        <f>IFERROR(VLOOKUP(ROWS($K$12:K148),$H$12:$I$240,2,0),"")</f>
        <v/>
      </c>
    </row>
    <row r="149" spans="1:11" x14ac:dyDescent="0.25">
      <c r="A149" s="24">
        <v>4650</v>
      </c>
      <c r="B149" s="10" t="s">
        <v>124</v>
      </c>
      <c r="C149" s="19"/>
      <c r="D149" s="135"/>
      <c r="E149" s="341">
        <v>8</v>
      </c>
      <c r="F149" s="159" t="s">
        <v>422</v>
      </c>
    </row>
    <row r="150" spans="1:11" ht="47.25" x14ac:dyDescent="0.25">
      <c r="A150" s="24">
        <v>4670</v>
      </c>
      <c r="B150" s="10" t="s">
        <v>125</v>
      </c>
      <c r="C150" s="19"/>
      <c r="D150" s="135"/>
      <c r="E150" s="341">
        <v>9</v>
      </c>
      <c r="F150" s="159" t="s">
        <v>426</v>
      </c>
      <c r="H150" s="3">
        <f>IF(ISNUMBER(SEARCH(#REF!,B157)),MAX($H$10:H148)+1,0)</f>
        <v>0</v>
      </c>
      <c r="I150" s="3" t="s">
        <v>131</v>
      </c>
      <c r="K150" s="3" t="str">
        <f>IFERROR(VLOOKUP(ROWS($K$12:K150),$H$12:$I$240,2,0),"")</f>
        <v/>
      </c>
    </row>
    <row r="151" spans="1:11" ht="31.5" x14ac:dyDescent="0.25">
      <c r="A151" s="24">
        <v>4671</v>
      </c>
      <c r="B151" s="10" t="s">
        <v>287</v>
      </c>
      <c r="C151" s="19"/>
      <c r="D151" s="135"/>
      <c r="E151" s="341">
        <v>10</v>
      </c>
      <c r="F151" s="159" t="s">
        <v>427</v>
      </c>
      <c r="H151" s="3">
        <f>IF(ISNUMBER(SEARCH(#REF!,B158)),MAX($H$10:H150)+1,0)</f>
        <v>0</v>
      </c>
      <c r="I151" s="3" t="s">
        <v>132</v>
      </c>
      <c r="K151" s="3" t="str">
        <f>IFERROR(VLOOKUP(ROWS($K$12:K151),$H$12:$I$240,2,0),"")</f>
        <v/>
      </c>
    </row>
    <row r="152" spans="1:11" ht="31.5" x14ac:dyDescent="0.25">
      <c r="A152" s="24">
        <v>4690</v>
      </c>
      <c r="B152" s="10" t="s">
        <v>289</v>
      </c>
      <c r="C152" s="19"/>
      <c r="D152" s="135"/>
      <c r="E152" s="341">
        <v>1</v>
      </c>
      <c r="F152" s="159" t="s">
        <v>428</v>
      </c>
      <c r="H152" s="3">
        <f>IF(ISNUMBER(SEARCH(#REF!,B159)),MAX($H$10:H151)+1,0)</f>
        <v>0</v>
      </c>
      <c r="I152" s="3" t="s">
        <v>133</v>
      </c>
      <c r="K152" s="3" t="str">
        <f>IFERROR(VLOOKUP(ROWS($K$12:K152),$H$12:$I$240,2,0),"")</f>
        <v/>
      </c>
    </row>
    <row r="153" spans="1:11" x14ac:dyDescent="0.25">
      <c r="A153" s="24">
        <v>4710</v>
      </c>
      <c r="B153" s="10" t="s">
        <v>128</v>
      </c>
      <c r="C153" s="19"/>
      <c r="D153" s="135"/>
      <c r="E153" s="341">
        <v>2</v>
      </c>
      <c r="F153" s="159" t="s">
        <v>422</v>
      </c>
      <c r="H153" s="3">
        <f>IF(ISNUMBER(SEARCH(#REF!,B160)),MAX($H$10:H152)+1,0)</f>
        <v>0</v>
      </c>
      <c r="I153" s="3" t="s">
        <v>134</v>
      </c>
      <c r="K153" s="3" t="str">
        <f>IFERROR(VLOOKUP(ROWS($K$12:K153),$H$12:$I$240,2,0),"")</f>
        <v/>
      </c>
    </row>
    <row r="154" spans="1:11" x14ac:dyDescent="0.25">
      <c r="A154" s="24">
        <v>4720</v>
      </c>
      <c r="B154" s="10" t="s">
        <v>129</v>
      </c>
      <c r="C154" s="19"/>
      <c r="D154" s="135"/>
      <c r="E154" s="341">
        <v>3</v>
      </c>
      <c r="F154" s="159" t="s">
        <v>422</v>
      </c>
      <c r="H154" s="3">
        <f>IF(ISNUMBER(SEARCH(#REF!,B161)),MAX($H$10:H153)+1,0)</f>
        <v>0</v>
      </c>
      <c r="I154" s="3" t="s">
        <v>135</v>
      </c>
      <c r="K154" s="3" t="str">
        <f>IFERROR(VLOOKUP(ROWS($K$12:K154),$H$12:$I$240,2,0),"")</f>
        <v/>
      </c>
    </row>
    <row r="155" spans="1:11" ht="14.25" customHeight="1" x14ac:dyDescent="0.25">
      <c r="A155" s="24">
        <v>4730</v>
      </c>
      <c r="B155" s="10" t="s">
        <v>130</v>
      </c>
      <c r="C155" s="19"/>
      <c r="D155" s="135"/>
      <c r="E155" s="342">
        <f>E21</f>
        <v>72</v>
      </c>
      <c r="F155" s="159" t="s">
        <v>261</v>
      </c>
      <c r="H155" s="3">
        <f>IF(ISNUMBER(SEARCH(#REF!,B162)),MAX($H$10:H154)+1,0)</f>
        <v>0</v>
      </c>
      <c r="I155" s="3" t="s">
        <v>136</v>
      </c>
      <c r="K155" s="3" t="str">
        <f>IFERROR(VLOOKUP(ROWS($K$12:K155),$H$12:$I$240,2,0),"")</f>
        <v/>
      </c>
    </row>
    <row r="156" spans="1:11" ht="14.25" customHeight="1" x14ac:dyDescent="0.25">
      <c r="A156" s="24">
        <v>4731</v>
      </c>
      <c r="B156" s="50" t="s">
        <v>252</v>
      </c>
      <c r="C156" s="50"/>
      <c r="D156" s="352"/>
      <c r="E156" s="342">
        <f>E22</f>
        <v>0</v>
      </c>
      <c r="F156" s="159" t="s">
        <v>260</v>
      </c>
      <c r="H156" s="3">
        <f>IF(ISNUMBER(SEARCH(#REF!,B163)),MAX($H$10:H155)+1,0)</f>
        <v>0</v>
      </c>
      <c r="I156" s="3" t="s">
        <v>137</v>
      </c>
      <c r="K156" s="3" t="str">
        <f>IFERROR(VLOOKUP(ROWS($K$12:K156),$H$12:$I$240,2,0),"")</f>
        <v/>
      </c>
    </row>
    <row r="157" spans="1:11" ht="14.25" customHeight="1" x14ac:dyDescent="0.25">
      <c r="A157" s="24">
        <v>4740</v>
      </c>
      <c r="B157" s="10" t="s">
        <v>131</v>
      </c>
      <c r="C157" s="19"/>
      <c r="D157" s="135"/>
      <c r="E157" s="341">
        <v>4</v>
      </c>
      <c r="F157" s="159" t="s">
        <v>422</v>
      </c>
      <c r="H157" s="3">
        <f>IF(ISNUMBER(SEARCH(#REF!,B164)),MAX($H$10:H156)+1,0)</f>
        <v>0</v>
      </c>
      <c r="I157" s="3" t="s">
        <v>138</v>
      </c>
      <c r="K157" s="3" t="str">
        <f>IFERROR(VLOOKUP(ROWS($K$12:K157),$H$12:$I$240,2,0),"")</f>
        <v/>
      </c>
    </row>
    <row r="158" spans="1:11" ht="31.5" x14ac:dyDescent="0.25">
      <c r="A158" s="24">
        <v>4741</v>
      </c>
      <c r="B158" s="10" t="s">
        <v>285</v>
      </c>
      <c r="C158" s="19"/>
      <c r="D158" s="135"/>
      <c r="E158" s="342">
        <f>E61</f>
        <v>4</v>
      </c>
      <c r="F158" s="159" t="s">
        <v>259</v>
      </c>
      <c r="H158" s="3">
        <f>IF(ISNUMBER(SEARCH(#REF!,B165)),MAX($H$10:H157)+1,0)</f>
        <v>0</v>
      </c>
      <c r="I158" s="3" t="s">
        <v>139</v>
      </c>
      <c r="K158" s="3" t="str">
        <f>IFERROR(VLOOKUP(ROWS($K$12:K158),$H$12:$I$240,2,0),"")</f>
        <v/>
      </c>
    </row>
    <row r="159" spans="1:11" x14ac:dyDescent="0.25">
      <c r="A159" s="24">
        <v>4750</v>
      </c>
      <c r="B159" s="10" t="s">
        <v>133</v>
      </c>
      <c r="C159" s="19"/>
      <c r="D159" s="135"/>
      <c r="E159" s="342">
        <f>E75</f>
        <v>8</v>
      </c>
      <c r="F159" s="159" t="s">
        <v>258</v>
      </c>
    </row>
    <row r="160" spans="1:11" x14ac:dyDescent="0.25">
      <c r="A160" s="24">
        <v>4760</v>
      </c>
      <c r="B160" s="10" t="s">
        <v>134</v>
      </c>
      <c r="C160" s="19"/>
      <c r="D160" s="135"/>
      <c r="E160" s="341">
        <v>5</v>
      </c>
      <c r="F160" s="159" t="s">
        <v>422</v>
      </c>
    </row>
    <row r="161" spans="1:11" x14ac:dyDescent="0.25">
      <c r="A161" s="24">
        <v>4770</v>
      </c>
      <c r="B161" s="10" t="s">
        <v>135</v>
      </c>
      <c r="C161" s="19"/>
      <c r="D161" s="135"/>
      <c r="E161" s="341">
        <v>6</v>
      </c>
      <c r="F161" s="159" t="s">
        <v>422</v>
      </c>
      <c r="H161" s="3">
        <f>IF(ISNUMBER(SEARCH(#REF!,B168)),MAX($H$10:H158)+1,0)</f>
        <v>0</v>
      </c>
      <c r="I161" s="3" t="s">
        <v>142</v>
      </c>
      <c r="K161" s="3" t="str">
        <f>IFERROR(VLOOKUP(ROWS($K$12:K161),$H$12:$I$240,2,0),"")</f>
        <v/>
      </c>
    </row>
    <row r="162" spans="1:11" x14ac:dyDescent="0.25">
      <c r="A162" s="24">
        <v>4780</v>
      </c>
      <c r="B162" s="10" t="s">
        <v>136</v>
      </c>
      <c r="C162" s="19"/>
      <c r="D162" s="135"/>
      <c r="E162" s="341">
        <v>7</v>
      </c>
      <c r="F162" s="159" t="s">
        <v>422</v>
      </c>
      <c r="H162" s="3">
        <f>IF(ISNUMBER(SEARCH(#REF!,B169)),MAX($H$10:H161)+1,0)</f>
        <v>0</v>
      </c>
      <c r="I162" s="3" t="s">
        <v>143</v>
      </c>
      <c r="K162" s="3" t="str">
        <f>IFERROR(VLOOKUP(ROWS($K$12:K162),$H$12:$I$240,2,0),"")</f>
        <v/>
      </c>
    </row>
    <row r="163" spans="1:11" x14ac:dyDescent="0.25">
      <c r="A163" s="24">
        <v>4810</v>
      </c>
      <c r="B163" s="10" t="s">
        <v>137</v>
      </c>
      <c r="C163" s="19"/>
      <c r="D163" s="135"/>
      <c r="E163" s="341">
        <v>8</v>
      </c>
      <c r="F163" s="159" t="s">
        <v>422</v>
      </c>
      <c r="H163" s="3">
        <f>IF(ISNUMBER(SEARCH(#REF!,B170)),MAX($H$10:H162)+1,0)</f>
        <v>0</v>
      </c>
      <c r="I163" s="3" t="s">
        <v>145</v>
      </c>
      <c r="K163" s="3" t="str">
        <f>IFERROR(VLOOKUP(ROWS($K$12:K163),$H$12:$I$240,2,0),"")</f>
        <v/>
      </c>
    </row>
    <row r="164" spans="1:11" x14ac:dyDescent="0.25">
      <c r="A164" s="24">
        <v>4815</v>
      </c>
      <c r="B164" s="10" t="s">
        <v>138</v>
      </c>
      <c r="C164" s="19"/>
      <c r="D164" s="135"/>
      <c r="E164" s="342">
        <f>E37</f>
        <v>10</v>
      </c>
      <c r="F164" s="159" t="s">
        <v>257</v>
      </c>
      <c r="H164" s="3">
        <f>IF(ISNUMBER(SEARCH(#REF!,B171)),MAX($H$10:H163)+1,0)</f>
        <v>0</v>
      </c>
      <c r="I164" s="3" t="s">
        <v>146</v>
      </c>
      <c r="K164" s="3" t="str">
        <f>IFERROR(VLOOKUP(ROWS($K$12:K164),$H$12:$I$240,2,0),"")</f>
        <v/>
      </c>
    </row>
    <row r="165" spans="1:11" x14ac:dyDescent="0.25">
      <c r="A165" s="24">
        <v>4850</v>
      </c>
      <c r="B165" s="10" t="s">
        <v>139</v>
      </c>
      <c r="C165" s="19"/>
      <c r="D165" s="135"/>
      <c r="E165" s="341">
        <v>9</v>
      </c>
      <c r="F165" s="159" t="s">
        <v>422</v>
      </c>
      <c r="H165" s="3">
        <f>IF(ISNUMBER(SEARCH(#REF!,B172)),MAX($H$10:H164)+1,0)</f>
        <v>0</v>
      </c>
      <c r="I165" s="3" t="s">
        <v>148</v>
      </c>
      <c r="K165" s="3" t="str">
        <f>IFERROR(VLOOKUP(ROWS($K$12:K165),$H$12:$I$240,2,0),"")</f>
        <v/>
      </c>
    </row>
    <row r="166" spans="1:11" x14ac:dyDescent="0.25">
      <c r="A166" s="24">
        <v>4908</v>
      </c>
      <c r="B166" s="10" t="s">
        <v>140</v>
      </c>
      <c r="C166" s="19"/>
      <c r="D166" s="135"/>
      <c r="E166" s="341">
        <v>10</v>
      </c>
      <c r="F166" s="159" t="s">
        <v>422</v>
      </c>
    </row>
    <row r="167" spans="1:11" x14ac:dyDescent="0.25">
      <c r="A167" s="24">
        <v>4909</v>
      </c>
      <c r="B167" s="10" t="s">
        <v>141</v>
      </c>
      <c r="C167" s="19"/>
      <c r="D167" s="135"/>
      <c r="E167" s="341">
        <v>1</v>
      </c>
      <c r="F167" s="159" t="s">
        <v>422</v>
      </c>
      <c r="H167" s="3">
        <f>IF(ISNUMBER(SEARCH(#REF!,B174)),MAX($H$10:H165)+1,0)</f>
        <v>0</v>
      </c>
      <c r="I167" s="3" t="s">
        <v>150</v>
      </c>
      <c r="K167" s="3" t="str">
        <f>IFERROR(VLOOKUP(ROWS($K$12:K167),$H$12:$I$240,2,0),"")</f>
        <v/>
      </c>
    </row>
    <row r="168" spans="1:11" x14ac:dyDescent="0.25">
      <c r="A168" s="24">
        <v>4910</v>
      </c>
      <c r="B168" s="10" t="s">
        <v>142</v>
      </c>
      <c r="C168" s="19"/>
      <c r="D168" s="135"/>
      <c r="E168" s="341">
        <v>2</v>
      </c>
      <c r="F168" s="159" t="s">
        <v>422</v>
      </c>
      <c r="H168" s="3">
        <f>IF(ISNUMBER(SEARCH(#REF!,B175)),MAX($H$10:H167)+1,0)</f>
        <v>0</v>
      </c>
      <c r="I168" s="3" t="s">
        <v>151</v>
      </c>
      <c r="K168" s="3" t="str">
        <f>IFERROR(VLOOKUP(ROWS($K$12:K168),$H$12:$I$240,2,0),"")</f>
        <v/>
      </c>
    </row>
    <row r="169" spans="1:11" ht="31.5" x14ac:dyDescent="0.25">
      <c r="A169" s="24">
        <v>4911</v>
      </c>
      <c r="B169" s="10" t="s">
        <v>143</v>
      </c>
      <c r="C169" s="19"/>
      <c r="D169" s="135"/>
      <c r="E169" s="342">
        <f>E50</f>
        <v>1</v>
      </c>
      <c r="F169" s="159" t="s">
        <v>256</v>
      </c>
      <c r="H169" s="3">
        <f>IF(ISNUMBER(SEARCH(#REF!,B176)),MAX($H$10:H168)+1,0)</f>
        <v>0</v>
      </c>
      <c r="I169" s="3" t="s">
        <v>152</v>
      </c>
      <c r="K169" s="3" t="str">
        <f>IFERROR(VLOOKUP(ROWS($K$12:K169),$H$12:$I$240,2,0),"")</f>
        <v/>
      </c>
    </row>
    <row r="170" spans="1:11" x14ac:dyDescent="0.25">
      <c r="A170" s="24">
        <v>4912</v>
      </c>
      <c r="B170" s="10" t="s">
        <v>144</v>
      </c>
      <c r="C170" s="19"/>
      <c r="D170" s="135"/>
      <c r="E170" s="342">
        <f>E51</f>
        <v>2</v>
      </c>
      <c r="F170" s="159" t="s">
        <v>269</v>
      </c>
      <c r="H170" s="3">
        <f>IF(ISNUMBER(SEARCH(#REF!,B177)),MAX($H$10:H169)+1,0)</f>
        <v>0</v>
      </c>
      <c r="I170" s="3" t="s">
        <v>153</v>
      </c>
      <c r="K170" s="3" t="str">
        <f>IFERROR(VLOOKUP(ROWS($K$12:K170),$H$12:$I$240,2,0),"")</f>
        <v/>
      </c>
    </row>
    <row r="171" spans="1:11" x14ac:dyDescent="0.25">
      <c r="A171" s="24">
        <v>4913</v>
      </c>
      <c r="B171" s="10" t="s">
        <v>146</v>
      </c>
      <c r="C171" s="19"/>
      <c r="D171" s="135"/>
      <c r="E171" s="342">
        <f>E52</f>
        <v>3</v>
      </c>
      <c r="F171" s="159" t="s">
        <v>270</v>
      </c>
      <c r="H171" s="3">
        <f>IF(ISNUMBER(SEARCH(#REF!,B178)),MAX($H$10:H170)+1,0)</f>
        <v>0</v>
      </c>
      <c r="I171" s="3" t="s">
        <v>155</v>
      </c>
      <c r="K171" s="3" t="str">
        <f>IFERROR(VLOOKUP(ROWS($K$12:K171),$H$12:$I$240,2,0),"")</f>
        <v/>
      </c>
    </row>
    <row r="172" spans="1:11" ht="31.5" x14ac:dyDescent="0.25">
      <c r="A172" s="24">
        <v>4914</v>
      </c>
      <c r="B172" s="10" t="s">
        <v>147</v>
      </c>
      <c r="C172" s="19"/>
      <c r="D172" s="135"/>
      <c r="E172" s="341">
        <v>3</v>
      </c>
      <c r="F172" s="159" t="s">
        <v>422</v>
      </c>
      <c r="H172" s="3">
        <f>IF(ISNUMBER(SEARCH(#REF!,B179)),MAX($H$10:H171)+1,0)</f>
        <v>0</v>
      </c>
      <c r="I172" s="3" t="s">
        <v>156</v>
      </c>
      <c r="K172" s="3" t="str">
        <f>IFERROR(VLOOKUP(ROWS($K$12:K172),$H$12:$I$240,2,0),"")</f>
        <v/>
      </c>
    </row>
    <row r="173" spans="1:11" x14ac:dyDescent="0.25">
      <c r="A173" s="24">
        <v>4915</v>
      </c>
      <c r="B173" s="10" t="s">
        <v>149</v>
      </c>
      <c r="C173" s="19"/>
      <c r="D173" s="135"/>
      <c r="E173" s="341">
        <v>4</v>
      </c>
      <c r="F173" s="159" t="s">
        <v>422</v>
      </c>
      <c r="H173" s="3">
        <f>IF(ISNUMBER(SEARCH(#REF!,B180)),MAX($H$10:H172)+1,0)</f>
        <v>0</v>
      </c>
      <c r="I173" s="3" t="s">
        <v>157</v>
      </c>
      <c r="K173" s="3" t="str">
        <f>IFERROR(VLOOKUP(ROWS($K$12:K173),$H$12:$I$240,2,0),"")</f>
        <v/>
      </c>
    </row>
    <row r="174" spans="1:11" x14ac:dyDescent="0.25">
      <c r="A174" s="24">
        <v>4916</v>
      </c>
      <c r="B174" s="10" t="s">
        <v>150</v>
      </c>
      <c r="C174" s="19"/>
      <c r="D174" s="135"/>
      <c r="E174" s="341">
        <v>5</v>
      </c>
      <c r="F174" s="159" t="s">
        <v>422</v>
      </c>
      <c r="H174" s="3">
        <f>IF(ISNUMBER(SEARCH(#REF!,B181)),MAX($H$10:H173)+1,0)</f>
        <v>0</v>
      </c>
      <c r="I174" s="3" t="s">
        <v>158</v>
      </c>
      <c r="K174" s="3" t="str">
        <f>IFERROR(VLOOKUP(ROWS($K$12:K174),$H$12:$I$240,2,0),"")</f>
        <v/>
      </c>
    </row>
    <row r="175" spans="1:11" x14ac:dyDescent="0.25">
      <c r="A175" s="24">
        <v>4917</v>
      </c>
      <c r="B175" s="10" t="s">
        <v>151</v>
      </c>
      <c r="C175" s="19"/>
      <c r="D175" s="135"/>
      <c r="E175" s="342">
        <f>E44</f>
        <v>5</v>
      </c>
      <c r="F175" s="159" t="s">
        <v>429</v>
      </c>
      <c r="H175" s="3">
        <f>IF(ISNUMBER(SEARCH(#REF!,B182)),MAX($H$10:H174)+1,0)</f>
        <v>0</v>
      </c>
      <c r="I175" s="3" t="s">
        <v>159</v>
      </c>
      <c r="K175" s="3" t="str">
        <f>IFERROR(VLOOKUP(ROWS($K$12:K175),$H$12:$I$240,2,0),"")</f>
        <v/>
      </c>
    </row>
    <row r="176" spans="1:11" ht="31.5" x14ac:dyDescent="0.25">
      <c r="A176" s="24">
        <v>4918</v>
      </c>
      <c r="B176" s="10" t="s">
        <v>152</v>
      </c>
      <c r="C176" s="19"/>
      <c r="D176" s="135"/>
      <c r="E176" s="342">
        <f>E100</f>
        <v>6</v>
      </c>
      <c r="F176" s="159" t="s">
        <v>271</v>
      </c>
      <c r="H176" s="3">
        <f>IF(ISNUMBER(SEARCH(#REF!,B183)),MAX($H$10:H175)+1,0)</f>
        <v>0</v>
      </c>
      <c r="I176" s="3" t="s">
        <v>160</v>
      </c>
      <c r="K176" s="3" t="str">
        <f>IFERROR(VLOOKUP(ROWS($K$12:K176),$H$12:$I$240,2,0),"")</f>
        <v/>
      </c>
    </row>
    <row r="177" spans="1:11" ht="31.5" x14ac:dyDescent="0.25">
      <c r="A177" s="24">
        <v>4919</v>
      </c>
      <c r="B177" s="10" t="s">
        <v>153</v>
      </c>
      <c r="C177" s="19"/>
      <c r="D177" s="135"/>
      <c r="E177" s="342">
        <f>E20</f>
        <v>5</v>
      </c>
      <c r="F177" s="159" t="s">
        <v>273</v>
      </c>
    </row>
    <row r="178" spans="1:11" ht="31.5" x14ac:dyDescent="0.25">
      <c r="A178" s="24">
        <v>4920</v>
      </c>
      <c r="B178" s="10" t="s">
        <v>154</v>
      </c>
      <c r="C178" s="19"/>
      <c r="D178" s="135"/>
      <c r="E178" s="341">
        <v>6</v>
      </c>
      <c r="F178" s="159" t="s">
        <v>430</v>
      </c>
    </row>
    <row r="179" spans="1:11" ht="31.5" x14ac:dyDescent="0.25">
      <c r="A179" s="24">
        <v>4921</v>
      </c>
      <c r="B179" s="10" t="s">
        <v>156</v>
      </c>
      <c r="C179" s="19"/>
      <c r="D179" s="135"/>
      <c r="E179" s="341">
        <v>7</v>
      </c>
      <c r="F179" s="159" t="s">
        <v>430</v>
      </c>
    </row>
    <row r="180" spans="1:11" ht="31.5" x14ac:dyDescent="0.25">
      <c r="A180" s="24">
        <v>4922</v>
      </c>
      <c r="B180" s="10" t="s">
        <v>157</v>
      </c>
      <c r="C180" s="19"/>
      <c r="D180" s="135"/>
      <c r="E180" s="342">
        <f>E89</f>
        <v>2</v>
      </c>
      <c r="F180" s="159" t="s">
        <v>274</v>
      </c>
      <c r="H180" s="3">
        <f>IF(ISNUMBER(SEARCH(#REF!,B187)),MAX($H$10:H176)+1,0)</f>
        <v>0</v>
      </c>
      <c r="I180" s="3" t="s">
        <v>163</v>
      </c>
      <c r="K180" s="3" t="str">
        <f>IFERROR(VLOOKUP(ROWS($K$12:K180),$H$12:$I$240,2,0),"")</f>
        <v/>
      </c>
    </row>
    <row r="181" spans="1:11" ht="31.5" x14ac:dyDescent="0.25">
      <c r="A181" s="24">
        <v>4923</v>
      </c>
      <c r="B181" s="10" t="s">
        <v>158</v>
      </c>
      <c r="C181" s="19"/>
      <c r="D181" s="135"/>
      <c r="E181" s="342">
        <f>E101</f>
        <v>7</v>
      </c>
      <c r="F181" s="159" t="s">
        <v>272</v>
      </c>
    </row>
    <row r="182" spans="1:11" ht="31.5" x14ac:dyDescent="0.25">
      <c r="A182" s="24">
        <v>4924</v>
      </c>
      <c r="B182" s="10" t="s">
        <v>159</v>
      </c>
      <c r="C182" s="19"/>
      <c r="D182" s="135"/>
      <c r="E182" s="342">
        <f>E102</f>
        <v>8</v>
      </c>
      <c r="F182" s="159" t="s">
        <v>276</v>
      </c>
    </row>
    <row r="183" spans="1:11" ht="31.5" x14ac:dyDescent="0.25">
      <c r="A183" s="24">
        <v>4925</v>
      </c>
      <c r="B183" s="10" t="s">
        <v>160</v>
      </c>
      <c r="C183" s="19"/>
      <c r="D183" s="135"/>
      <c r="E183" s="342">
        <f>E90</f>
        <v>3</v>
      </c>
      <c r="F183" s="159" t="s">
        <v>275</v>
      </c>
    </row>
    <row r="184" spans="1:11" ht="31.5" x14ac:dyDescent="0.25">
      <c r="A184" s="24">
        <v>4927</v>
      </c>
      <c r="B184" s="10" t="s">
        <v>161</v>
      </c>
      <c r="C184" s="19"/>
      <c r="D184" s="135"/>
      <c r="E184" s="341">
        <v>8</v>
      </c>
      <c r="F184" s="159" t="s">
        <v>430</v>
      </c>
      <c r="H184" s="3">
        <f>IF(ISNUMBER(SEARCH(#REF!,B191)),MAX($H$10:H180)+1,0)</f>
        <v>0</v>
      </c>
      <c r="I184" s="3" t="s">
        <v>164</v>
      </c>
      <c r="K184" s="3" t="str">
        <f>IFERROR(VLOOKUP(ROWS($K$12:K184),$H$12:$I$240,2,0),"")</f>
        <v/>
      </c>
    </row>
    <row r="185" spans="1:11" x14ac:dyDescent="0.25">
      <c r="A185" s="24">
        <v>4928</v>
      </c>
      <c r="B185" s="10" t="s">
        <v>162</v>
      </c>
      <c r="C185" s="19"/>
      <c r="D185" s="135"/>
      <c r="E185" s="341">
        <v>9</v>
      </c>
      <c r="F185" s="159" t="s">
        <v>422</v>
      </c>
      <c r="H185" s="3">
        <f>IF(ISNUMBER(SEARCH(#REF!,B192)),MAX($H$10:H184)+1,0)</f>
        <v>0</v>
      </c>
      <c r="I185" s="3" t="s">
        <v>166</v>
      </c>
      <c r="K185" s="3" t="str">
        <f>IFERROR(VLOOKUP(ROWS($K$12:K185),$H$12:$I$240,2,0),"")</f>
        <v/>
      </c>
    </row>
    <row r="186" spans="1:11" x14ac:dyDescent="0.25">
      <c r="A186" s="27">
        <v>4929</v>
      </c>
      <c r="B186" s="13" t="s">
        <v>283</v>
      </c>
      <c r="C186" s="19"/>
      <c r="D186" s="135"/>
      <c r="E186" s="342">
        <f>E54</f>
        <v>5945.5</v>
      </c>
      <c r="F186" s="159" t="s">
        <v>284</v>
      </c>
      <c r="H186" s="3">
        <f>IF(ISNUMBER(SEARCH(#REF!,B193)),MAX($H$10:H185)+1,0)</f>
        <v>0</v>
      </c>
      <c r="I186" s="3" t="s">
        <v>167</v>
      </c>
      <c r="K186" s="3" t="str">
        <f>IFERROR(VLOOKUP(ROWS($K$12:K186),$H$12:$I$240,2,0),"")</f>
        <v/>
      </c>
    </row>
    <row r="187" spans="1:11" ht="32.25" thickBot="1" x14ac:dyDescent="0.3">
      <c r="A187" s="27">
        <v>4930</v>
      </c>
      <c r="B187" s="13" t="s">
        <v>163</v>
      </c>
      <c r="C187" s="330"/>
      <c r="D187" s="345"/>
      <c r="E187" s="347">
        <v>10</v>
      </c>
      <c r="F187" s="159" t="s">
        <v>430</v>
      </c>
      <c r="H187" s="3">
        <f>IF(ISNUMBER(SEARCH(#REF!,B194)),MAX($H$10:H186)+1,0)</f>
        <v>0</v>
      </c>
      <c r="I187" s="3" t="s">
        <v>168</v>
      </c>
      <c r="K187" s="3" t="str">
        <f>IFERROR(VLOOKUP(ROWS($K$12:K187),$H$12:$I$240,2,0),"")</f>
        <v/>
      </c>
    </row>
    <row r="188" spans="1:11" ht="16.5" thickBot="1" x14ac:dyDescent="0.3">
      <c r="A188" s="469" t="s">
        <v>636</v>
      </c>
      <c r="B188" s="470"/>
      <c r="C188" s="354"/>
      <c r="D188" s="355"/>
      <c r="E188" s="353">
        <f>SUM(E127:E187)</f>
        <v>7493.5</v>
      </c>
      <c r="F188" s="159"/>
      <c r="H188" s="3">
        <f>IF(ISNUMBER(SEARCH(#REF!,B195)),MAX($H$10:H187)+1,0)</f>
        <v>0</v>
      </c>
      <c r="I188" s="3" t="s">
        <v>169</v>
      </c>
      <c r="K188" s="3" t="str">
        <f>IFERROR(VLOOKUP(ROWS($K$12:K188),$H$12:$I$240,2,0),"")</f>
        <v/>
      </c>
    </row>
    <row r="189" spans="1:11" ht="16.5" thickBot="1" x14ac:dyDescent="0.3">
      <c r="A189" s="24"/>
      <c r="B189" s="10"/>
      <c r="C189" s="10"/>
      <c r="D189" s="10"/>
      <c r="E189" s="286"/>
      <c r="F189" s="159"/>
      <c r="H189" s="3">
        <f>IF(ISNUMBER(SEARCH(#REF!,B196)),MAX($H$10:H188)+1,0)</f>
        <v>0</v>
      </c>
      <c r="I189" s="3" t="s">
        <v>170</v>
      </c>
      <c r="K189" s="3" t="str">
        <f>IFERROR(VLOOKUP(ROWS($K$12:K189),$H$12:$I$240,2,0),"")</f>
        <v/>
      </c>
    </row>
    <row r="190" spans="1:11" ht="16.5" thickBot="1" x14ac:dyDescent="0.3">
      <c r="A190" s="467" t="s">
        <v>165</v>
      </c>
      <c r="B190" s="468"/>
      <c r="C190" s="468"/>
      <c r="D190" s="468"/>
      <c r="E190" s="471"/>
      <c r="F190" s="159"/>
    </row>
    <row r="191" spans="1:11" x14ac:dyDescent="0.25">
      <c r="A191" s="28">
        <v>5010</v>
      </c>
      <c r="B191" s="14" t="s">
        <v>164</v>
      </c>
      <c r="C191" s="329"/>
      <c r="D191" s="339"/>
      <c r="E191" s="348">
        <v>1</v>
      </c>
      <c r="F191" s="159" t="s">
        <v>277</v>
      </c>
      <c r="H191" s="3">
        <f>IF(ISNUMBER(SEARCH(#REF!,B198)),MAX($H$10:H189)+1,0)</f>
        <v>0</v>
      </c>
      <c r="I191" s="3" t="s">
        <v>172</v>
      </c>
      <c r="K191" s="3" t="str">
        <f>IFERROR(VLOOKUP(ROWS($K$12:K191),$H$12:$I$240,2,0),"")</f>
        <v/>
      </c>
    </row>
    <row r="192" spans="1:11" ht="17.45" customHeight="1" x14ac:dyDescent="0.25">
      <c r="A192" s="24">
        <v>5030</v>
      </c>
      <c r="B192" s="10" t="s">
        <v>166</v>
      </c>
      <c r="C192" s="19"/>
      <c r="D192" s="135"/>
      <c r="E192" s="341">
        <v>2</v>
      </c>
      <c r="F192" s="159" t="s">
        <v>501</v>
      </c>
      <c r="H192" s="3">
        <f>IF(ISNUMBER(SEARCH(#REF!,B200)),MAX($H$10:H191)+1,0)</f>
        <v>0</v>
      </c>
      <c r="I192" s="3" t="s">
        <v>175</v>
      </c>
      <c r="K192" s="3" t="str">
        <f>IFERROR(VLOOKUP(ROWS($K$12:K192),$H$12:$I$240,2,0),"")</f>
        <v/>
      </c>
    </row>
    <row r="193" spans="1:11" x14ac:dyDescent="0.25">
      <c r="A193" s="24">
        <v>5110</v>
      </c>
      <c r="B193" s="10" t="s">
        <v>167</v>
      </c>
      <c r="C193" s="19"/>
      <c r="D193" s="135"/>
      <c r="E193" s="341">
        <v>3</v>
      </c>
      <c r="F193" s="159" t="s">
        <v>277</v>
      </c>
      <c r="H193" s="3">
        <f>IF(ISNUMBER(SEARCH(#REF!,B201)),MAX($H$10:H192)+1,0)</f>
        <v>0</v>
      </c>
      <c r="I193" s="3" t="s">
        <v>176</v>
      </c>
      <c r="K193" s="3" t="str">
        <f>IFERROR(VLOOKUP(ROWS($K$12:K193),$H$12:$I$240,2,0),"")</f>
        <v/>
      </c>
    </row>
    <row r="194" spans="1:11" ht="17.45" customHeight="1" x14ac:dyDescent="0.25">
      <c r="A194" s="24">
        <v>5112</v>
      </c>
      <c r="B194" s="10" t="s">
        <v>168</v>
      </c>
      <c r="C194" s="19"/>
      <c r="D194" s="135"/>
      <c r="E194" s="341">
        <v>4</v>
      </c>
      <c r="F194" s="159" t="s">
        <v>501</v>
      </c>
      <c r="H194" s="3">
        <f>IF(ISNUMBER(SEARCH(#REF!,B203)),MAX($H$10:H193)+1,0)</f>
        <v>0</v>
      </c>
      <c r="I194" s="3" t="s">
        <v>179</v>
      </c>
      <c r="K194" s="3" t="str">
        <f>IFERROR(VLOOKUP(ROWS($K$12:K194),$H$12:$I$240,2,0),"")</f>
        <v/>
      </c>
    </row>
    <row r="195" spans="1:11" x14ac:dyDescent="0.25">
      <c r="A195" s="24">
        <v>5150</v>
      </c>
      <c r="B195" s="10" t="s">
        <v>169</v>
      </c>
      <c r="C195" s="19"/>
      <c r="D195" s="135"/>
      <c r="E195" s="341">
        <v>5</v>
      </c>
      <c r="F195" s="159" t="s">
        <v>422</v>
      </c>
      <c r="H195" s="3">
        <f>IF(ISNUMBER(SEARCH(#REF!,B204)),MAX($H$10:H194)+1,0)</f>
        <v>0</v>
      </c>
      <c r="I195" s="3" t="s">
        <v>180</v>
      </c>
      <c r="K195" s="3" t="str">
        <f>IFERROR(VLOOKUP(ROWS($K$12:K195),$H$12:$I$240,2,0),"")</f>
        <v/>
      </c>
    </row>
    <row r="196" spans="1:11" x14ac:dyDescent="0.25">
      <c r="A196" s="24">
        <v>5170</v>
      </c>
      <c r="B196" s="10" t="s">
        <v>170</v>
      </c>
      <c r="C196" s="19"/>
      <c r="D196" s="135"/>
      <c r="E196" s="341">
        <v>6</v>
      </c>
      <c r="F196" s="159" t="s">
        <v>422</v>
      </c>
      <c r="H196" s="3">
        <f>IF(ISNUMBER(SEARCH(#REF!,B205)),MAX($H$10:H195)+1,0)</f>
        <v>0</v>
      </c>
      <c r="I196" s="3" t="s">
        <v>181</v>
      </c>
      <c r="K196" s="3" t="str">
        <f>IFERROR(VLOOKUP(ROWS($K$12:K196),$H$12:$I$240,2,0),"")</f>
        <v/>
      </c>
    </row>
    <row r="197" spans="1:11" ht="31.5" x14ac:dyDescent="0.25">
      <c r="A197" s="24">
        <v>5175</v>
      </c>
      <c r="B197" s="10" t="s">
        <v>171</v>
      </c>
      <c r="C197" s="19"/>
      <c r="D197" s="135"/>
      <c r="E197" s="341">
        <v>7</v>
      </c>
      <c r="F197" s="159" t="s">
        <v>422</v>
      </c>
      <c r="H197" s="3">
        <f>IF(ISNUMBER(SEARCH(#REF!,B206)),MAX($H$10:H196)+1,0)</f>
        <v>0</v>
      </c>
      <c r="I197" s="3" t="s">
        <v>182</v>
      </c>
      <c r="K197" s="3" t="str">
        <f>IFERROR(VLOOKUP(ROWS($K$12:K197),$H$12:$I$240,2,0),"")</f>
        <v/>
      </c>
    </row>
    <row r="198" spans="1:11" ht="31.5" x14ac:dyDescent="0.25">
      <c r="A198" s="24">
        <v>5310</v>
      </c>
      <c r="B198" s="10" t="s">
        <v>172</v>
      </c>
      <c r="C198" s="19"/>
      <c r="D198" s="135"/>
      <c r="E198" s="341">
        <v>8</v>
      </c>
      <c r="F198" s="159" t="s">
        <v>422</v>
      </c>
      <c r="H198" s="3">
        <f>IF(ISNUMBER(SEARCH(#REF!,B207)),MAX($H$10:H197)+1,0)</f>
        <v>0</v>
      </c>
      <c r="I198" s="3" t="s">
        <v>183</v>
      </c>
      <c r="K198" s="3" t="str">
        <f>IFERROR(VLOOKUP(ROWS($K$12:K198),$H$12:$I$240,2,0),"")</f>
        <v/>
      </c>
    </row>
    <row r="199" spans="1:11" ht="31.5" x14ac:dyDescent="0.25">
      <c r="A199" s="24">
        <v>5315</v>
      </c>
      <c r="B199" s="10" t="s">
        <v>173</v>
      </c>
      <c r="C199" s="19"/>
      <c r="D199" s="135"/>
      <c r="E199" s="342">
        <f>E39</f>
        <v>2</v>
      </c>
      <c r="F199" s="159" t="s">
        <v>431</v>
      </c>
      <c r="K199" s="3" t="str">
        <f>IFERROR(VLOOKUP(ROWS($K$12:K199),$H$12:$I$240,2,0),"")</f>
        <v/>
      </c>
    </row>
    <row r="200" spans="1:11" x14ac:dyDescent="0.25">
      <c r="A200" s="24">
        <v>5316</v>
      </c>
      <c r="B200" s="10" t="s">
        <v>174</v>
      </c>
      <c r="C200" s="19"/>
      <c r="D200" s="135"/>
      <c r="E200" s="342">
        <f>E41</f>
        <v>4</v>
      </c>
      <c r="F200" s="159" t="s">
        <v>432</v>
      </c>
      <c r="H200" s="3">
        <f>IF(ISNUMBER(SEARCH(#REF!,B209)),MAX($H$10:H198)+1,0)</f>
        <v>0</v>
      </c>
      <c r="I200" s="3" t="s">
        <v>186</v>
      </c>
    </row>
    <row r="201" spans="1:11" ht="31.5" x14ac:dyDescent="0.25">
      <c r="A201" s="24">
        <v>5350</v>
      </c>
      <c r="B201" s="10" t="s">
        <v>176</v>
      </c>
      <c r="C201" s="19"/>
      <c r="D201" s="135"/>
      <c r="E201" s="341">
        <v>9</v>
      </c>
      <c r="F201" s="159" t="s">
        <v>422</v>
      </c>
      <c r="K201" s="3" t="str">
        <f>IFERROR(VLOOKUP(ROWS($K$12:K201),$H$12:$I$240,2,0),"")</f>
        <v/>
      </c>
    </row>
    <row r="202" spans="1:11" x14ac:dyDescent="0.25">
      <c r="A202" s="24">
        <v>5400</v>
      </c>
      <c r="B202" s="10" t="s">
        <v>177</v>
      </c>
      <c r="C202" s="19"/>
      <c r="D202" s="135"/>
      <c r="E202" s="341">
        <v>10</v>
      </c>
      <c r="F202" s="159" t="s">
        <v>422</v>
      </c>
      <c r="H202" s="3">
        <f>IF(ISNUMBER(SEARCH(#REF!,B211)),MAX($H$10:H200)+1,0)</f>
        <v>0</v>
      </c>
      <c r="I202" s="3" t="s">
        <v>188</v>
      </c>
    </row>
    <row r="203" spans="1:11" x14ac:dyDescent="0.25">
      <c r="A203" s="24">
        <v>5450</v>
      </c>
      <c r="B203" s="10" t="s">
        <v>178</v>
      </c>
      <c r="C203" s="19"/>
      <c r="D203" s="135"/>
      <c r="E203" s="341">
        <v>1</v>
      </c>
      <c r="F203" s="159" t="s">
        <v>422</v>
      </c>
      <c r="H203" s="3">
        <f>IF(ISNUMBER(SEARCH(#REF!,B212)),MAX($H$10:H202)+1,0)</f>
        <v>0</v>
      </c>
      <c r="I203" s="3" t="s">
        <v>189</v>
      </c>
      <c r="K203" s="3" t="str">
        <f>IFERROR(VLOOKUP(ROWS($K$12:K203),$H$12:$I$240,2,0),"")</f>
        <v/>
      </c>
    </row>
    <row r="204" spans="1:11" x14ac:dyDescent="0.25">
      <c r="A204" s="24">
        <v>5510</v>
      </c>
      <c r="B204" s="10" t="s">
        <v>180</v>
      </c>
      <c r="C204" s="19"/>
      <c r="D204" s="135"/>
      <c r="E204" s="341">
        <v>2</v>
      </c>
      <c r="F204" s="159" t="s">
        <v>422</v>
      </c>
      <c r="K204" s="3" t="str">
        <f>IFERROR(VLOOKUP(ROWS($K$12:K204),$H$12:$I$240,2,0),"")</f>
        <v/>
      </c>
    </row>
    <row r="205" spans="1:11" x14ac:dyDescent="0.25">
      <c r="A205" s="24">
        <v>5550</v>
      </c>
      <c r="B205" s="10" t="s">
        <v>181</v>
      </c>
      <c r="C205" s="19"/>
      <c r="D205" s="135"/>
      <c r="E205" s="341">
        <v>3</v>
      </c>
      <c r="F205" s="159" t="s">
        <v>422</v>
      </c>
    </row>
    <row r="206" spans="1:11" ht="31.5" x14ac:dyDescent="0.25">
      <c r="A206" s="24">
        <v>5551</v>
      </c>
      <c r="B206" s="10" t="s">
        <v>182</v>
      </c>
      <c r="C206" s="19"/>
      <c r="D206" s="135"/>
      <c r="E206" s="342">
        <f>E40</f>
        <v>3</v>
      </c>
      <c r="F206" s="159" t="s">
        <v>278</v>
      </c>
    </row>
    <row r="207" spans="1:11" x14ac:dyDescent="0.25">
      <c r="A207" s="24">
        <v>5552</v>
      </c>
      <c r="B207" s="10" t="s">
        <v>183</v>
      </c>
      <c r="C207" s="19"/>
      <c r="D207" s="135"/>
      <c r="E207" s="341">
        <v>4</v>
      </c>
      <c r="F207" s="159" t="s">
        <v>422</v>
      </c>
      <c r="H207" s="3">
        <f>IF(ISNUMBER(SEARCH(#REF!,B216)),MAX($H$10:H203)+1,0)</f>
        <v>0</v>
      </c>
      <c r="I207" s="3" t="s">
        <v>190</v>
      </c>
    </row>
    <row r="208" spans="1:11" ht="31.5" x14ac:dyDescent="0.25">
      <c r="A208" s="24">
        <v>5553</v>
      </c>
      <c r="B208" s="10" t="s">
        <v>184</v>
      </c>
      <c r="C208" s="19"/>
      <c r="D208" s="135"/>
      <c r="E208" s="341">
        <v>5</v>
      </c>
      <c r="F208" s="159" t="s">
        <v>433</v>
      </c>
      <c r="H208" s="3">
        <f>IF(ISNUMBER(SEARCH(#REF!,B217)),MAX($H$10:H207)+1,0)</f>
        <v>0</v>
      </c>
      <c r="I208" s="3" t="s">
        <v>192</v>
      </c>
      <c r="K208" s="3" t="str">
        <f>IFERROR(VLOOKUP(ROWS($K$12:K208),$H$12:$I$240,2,0),"")</f>
        <v/>
      </c>
    </row>
    <row r="209" spans="1:11" x14ac:dyDescent="0.25">
      <c r="A209" s="24">
        <v>5610</v>
      </c>
      <c r="B209" s="10" t="s">
        <v>185</v>
      </c>
      <c r="C209" s="19"/>
      <c r="D209" s="135"/>
      <c r="E209" s="341">
        <v>6</v>
      </c>
      <c r="F209" s="159" t="s">
        <v>422</v>
      </c>
      <c r="H209" s="3">
        <f>IF(ISNUMBER(SEARCH(#REF!,B218)),MAX($H$10:H208)+1,0)</f>
        <v>0</v>
      </c>
      <c r="I209" s="3" t="s">
        <v>193</v>
      </c>
      <c r="K209" s="3" t="str">
        <f>IFERROR(VLOOKUP(ROWS($K$12:K209),$H$12:$I$240,2,0),"")</f>
        <v/>
      </c>
    </row>
    <row r="210" spans="1:11" x14ac:dyDescent="0.25">
      <c r="A210" s="24">
        <v>5611</v>
      </c>
      <c r="B210" s="10" t="s">
        <v>187</v>
      </c>
      <c r="C210" s="19"/>
      <c r="D210" s="135"/>
      <c r="E210" s="341">
        <v>7</v>
      </c>
      <c r="F210" s="159" t="s">
        <v>422</v>
      </c>
      <c r="H210" s="3">
        <f>IF(ISNUMBER(SEARCH(#REF!,B219)),MAX($H$10:H209)+1,0)</f>
        <v>0</v>
      </c>
      <c r="I210" s="3" t="s">
        <v>194</v>
      </c>
      <c r="K210" s="3" t="str">
        <f>IFERROR(VLOOKUP(ROWS($K$12:K210),$H$12:$I$240,2,0),"")</f>
        <v/>
      </c>
    </row>
    <row r="211" spans="1:11" ht="31.5" x14ac:dyDescent="0.25">
      <c r="A211" s="24">
        <v>5700</v>
      </c>
      <c r="B211" s="10" t="s">
        <v>188</v>
      </c>
      <c r="C211" s="19"/>
      <c r="D211" s="135"/>
      <c r="E211" s="341">
        <v>8</v>
      </c>
      <c r="F211" s="159" t="s">
        <v>422</v>
      </c>
      <c r="H211" s="3">
        <f>IF(ISNUMBER(SEARCH(#REF!,B220)),MAX($H$10:H210)+1,0)</f>
        <v>0</v>
      </c>
      <c r="I211" s="3" t="s">
        <v>195</v>
      </c>
      <c r="K211" s="3" t="str">
        <f>IFERROR(VLOOKUP(ROWS($K$12:K211),$H$12:$I$240,2,0),"")</f>
        <v/>
      </c>
    </row>
    <row r="212" spans="1:11" ht="32.25" thickBot="1" x14ac:dyDescent="0.3">
      <c r="A212" s="27">
        <v>5800</v>
      </c>
      <c r="B212" s="13" t="s">
        <v>189</v>
      </c>
      <c r="C212" s="330"/>
      <c r="D212" s="345"/>
      <c r="E212" s="347">
        <v>9</v>
      </c>
      <c r="F212" s="159" t="s">
        <v>422</v>
      </c>
      <c r="H212" s="3">
        <f>IF(ISNUMBER(SEARCH(#REF!,B221)),MAX($H$10:H211)+1,0)</f>
        <v>0</v>
      </c>
      <c r="I212" s="3" t="s">
        <v>196</v>
      </c>
      <c r="K212" s="3" t="str">
        <f>IFERROR(VLOOKUP(ROWS($K$12:K212),$H$12:$I$240,2,0),"")</f>
        <v/>
      </c>
    </row>
    <row r="213" spans="1:11" ht="16.5" thickBot="1" x14ac:dyDescent="0.3">
      <c r="A213" s="469" t="s">
        <v>236</v>
      </c>
      <c r="B213" s="470"/>
      <c r="C213" s="354"/>
      <c r="D213" s="355"/>
      <c r="E213" s="353">
        <f>SUM(E191:E212)</f>
        <v>109</v>
      </c>
      <c r="F213" s="159"/>
      <c r="H213" s="3">
        <f>IF(ISNUMBER(SEARCH(#REF!,B222)),MAX($H$10:H212)+1,0)</f>
        <v>0</v>
      </c>
      <c r="I213" s="3" t="s">
        <v>197</v>
      </c>
      <c r="K213" s="3" t="str">
        <f>IFERROR(VLOOKUP(ROWS($K$12:K213),$H$12:$I$240,2,0),"")</f>
        <v/>
      </c>
    </row>
    <row r="214" spans="1:11" ht="16.5" thickBot="1" x14ac:dyDescent="0.3">
      <c r="A214" s="24"/>
      <c r="B214" s="10"/>
      <c r="C214" s="10"/>
      <c r="D214" s="10"/>
      <c r="E214" s="286"/>
      <c r="F214" s="159"/>
      <c r="H214" s="3">
        <f>IF(ISNUMBER(SEARCH(#REF!,B223)),MAX($H$10:H213)+1,0)</f>
        <v>0</v>
      </c>
      <c r="I214" s="3" t="s">
        <v>198</v>
      </c>
      <c r="K214" s="3" t="str">
        <f>IFERROR(VLOOKUP(ROWS($K$12:K214),$H$12:$I$240,2,0),"")</f>
        <v/>
      </c>
    </row>
    <row r="215" spans="1:11" ht="16.5" thickBot="1" x14ac:dyDescent="0.3">
      <c r="A215" s="467" t="s">
        <v>191</v>
      </c>
      <c r="B215" s="468"/>
      <c r="C215" s="468"/>
      <c r="D215" s="468"/>
      <c r="E215" s="471"/>
      <c r="F215" s="159"/>
      <c r="H215" s="3">
        <f>IF(ISNUMBER(SEARCH(#REF!,B224)),MAX($H$10:H214)+1,0)</f>
        <v>0</v>
      </c>
      <c r="I215" s="3" t="s">
        <v>200</v>
      </c>
      <c r="K215" s="3" t="str">
        <f>IFERROR(VLOOKUP(ROWS($K$12:K215),$H$12:$I$240,2,0),"")</f>
        <v/>
      </c>
    </row>
    <row r="216" spans="1:11" ht="31.5" x14ac:dyDescent="0.25">
      <c r="A216" s="28">
        <v>6010</v>
      </c>
      <c r="B216" s="14" t="s">
        <v>190</v>
      </c>
      <c r="C216" s="329"/>
      <c r="D216" s="339"/>
      <c r="E216" s="348">
        <v>1</v>
      </c>
      <c r="F216" s="159" t="s">
        <v>279</v>
      </c>
      <c r="H216" s="3">
        <f>IF(ISNUMBER(SEARCH(#REF!,B225)),MAX($H$10:H215)+1,0)</f>
        <v>0</v>
      </c>
      <c r="I216" s="3" t="s">
        <v>201</v>
      </c>
      <c r="K216" s="3" t="str">
        <f>IFERROR(VLOOKUP(ROWS($K$12:K216),$H$12:$I$240,2,0),"")</f>
        <v/>
      </c>
    </row>
    <row r="217" spans="1:11" ht="16.899999999999999" customHeight="1" x14ac:dyDescent="0.25">
      <c r="A217" s="24">
        <v>6050</v>
      </c>
      <c r="B217" s="10" t="s">
        <v>192</v>
      </c>
      <c r="C217" s="19"/>
      <c r="D217" s="135"/>
      <c r="E217" s="341">
        <v>2</v>
      </c>
      <c r="F217" s="159" t="s">
        <v>501</v>
      </c>
      <c r="H217" s="3">
        <f>IF(ISNUMBER(SEARCH(#REF!,B226)),MAX($H$10:H216)+1,0)</f>
        <v>0</v>
      </c>
      <c r="I217" s="3" t="s">
        <v>202</v>
      </c>
      <c r="K217" s="3" t="str">
        <f>IFERROR(VLOOKUP(ROWS($K$12:K217),$H$12:$I$240,2,0),"")</f>
        <v/>
      </c>
    </row>
    <row r="218" spans="1:11" x14ac:dyDescent="0.25">
      <c r="A218" s="24">
        <v>6100</v>
      </c>
      <c r="B218" s="10" t="s">
        <v>193</v>
      </c>
      <c r="C218" s="19"/>
      <c r="D218" s="135"/>
      <c r="E218" s="341">
        <v>3</v>
      </c>
      <c r="F218" s="159" t="s">
        <v>422</v>
      </c>
      <c r="H218" s="3">
        <f>IF(ISNUMBER(SEARCH(#REF!,B227)),MAX($H$10:H217)+1,0)</f>
        <v>0</v>
      </c>
      <c r="I218" s="3" t="s">
        <v>203</v>
      </c>
      <c r="K218" s="3" t="str">
        <f>IFERROR(VLOOKUP(ROWS($K$12:K218),$H$12:$I$240,2,0),"")</f>
        <v/>
      </c>
    </row>
    <row r="219" spans="1:11" ht="31.5" x14ac:dyDescent="0.25">
      <c r="A219" s="24">
        <v>6150</v>
      </c>
      <c r="B219" s="10" t="s">
        <v>194</v>
      </c>
      <c r="C219" s="19"/>
      <c r="D219" s="135"/>
      <c r="E219" s="341">
        <v>4</v>
      </c>
      <c r="F219" s="159" t="s">
        <v>422</v>
      </c>
      <c r="H219" s="3">
        <f>IF(ISNUMBER(SEARCH(#REF!,B228)),MAX($H$10:H218)+1,0)</f>
        <v>0</v>
      </c>
      <c r="I219" s="3" t="s">
        <v>204</v>
      </c>
      <c r="K219" s="3" t="str">
        <f>IFERROR(VLOOKUP(ROWS($K$12:K219),$H$12:$I$240,2,0),"")</f>
        <v/>
      </c>
    </row>
    <row r="220" spans="1:11" x14ac:dyDescent="0.25">
      <c r="A220" s="24">
        <v>6210</v>
      </c>
      <c r="B220" s="10" t="s">
        <v>195</v>
      </c>
      <c r="C220" s="19"/>
      <c r="D220" s="135"/>
      <c r="E220" s="341">
        <v>5</v>
      </c>
      <c r="F220" s="159" t="s">
        <v>422</v>
      </c>
      <c r="H220" s="3">
        <f>IF(ISNUMBER(SEARCH(#REF!,B229)),MAX($H$10:H219)+1,0)</f>
        <v>0</v>
      </c>
      <c r="I220" s="3" t="s">
        <v>205</v>
      </c>
      <c r="K220" s="3" t="str">
        <f>IFERROR(VLOOKUP(ROWS($K$12:K220),$H$12:$I$240,2,0),"")</f>
        <v/>
      </c>
    </row>
    <row r="221" spans="1:11" x14ac:dyDescent="0.25">
      <c r="A221" s="24">
        <v>6250</v>
      </c>
      <c r="B221" s="10" t="s">
        <v>196</v>
      </c>
      <c r="C221" s="19"/>
      <c r="D221" s="135"/>
      <c r="E221" s="341">
        <v>6</v>
      </c>
      <c r="F221" s="159" t="s">
        <v>422</v>
      </c>
      <c r="H221" s="3">
        <f>IF(ISNUMBER(SEARCH(#REF!,B230)),MAX($H$10:H220)+1,0)</f>
        <v>0</v>
      </c>
      <c r="I221" s="3" t="s">
        <v>206</v>
      </c>
      <c r="K221" s="3" t="str">
        <f>IFERROR(VLOOKUP(ROWS($K$12:K221),$H$12:$I$240,2,0),"")</f>
        <v/>
      </c>
    </row>
    <row r="222" spans="1:11" x14ac:dyDescent="0.25">
      <c r="A222" s="24">
        <v>6300</v>
      </c>
      <c r="B222" s="10" t="s">
        <v>197</v>
      </c>
      <c r="C222" s="19"/>
      <c r="D222" s="135"/>
      <c r="E222" s="341">
        <v>7</v>
      </c>
      <c r="F222" s="159" t="s">
        <v>422</v>
      </c>
      <c r="H222" s="3">
        <f>IF(ISNUMBER(SEARCH(#REF!,B231)),MAX($H$10:H221)+1,0)</f>
        <v>0</v>
      </c>
      <c r="I222" s="3" t="s">
        <v>207</v>
      </c>
      <c r="K222" s="3" t="str">
        <f>IFERROR(VLOOKUP(ROWS($K$12:K222),$H$12:$I$240,2,0),"")</f>
        <v/>
      </c>
    </row>
    <row r="223" spans="1:11" ht="47.25" x14ac:dyDescent="0.25">
      <c r="A223" s="24">
        <v>6350</v>
      </c>
      <c r="B223" s="10" t="s">
        <v>198</v>
      </c>
      <c r="C223" s="19"/>
      <c r="D223" s="135"/>
      <c r="E223" s="341">
        <v>8</v>
      </c>
      <c r="F223" s="159" t="s">
        <v>434</v>
      </c>
      <c r="H223" s="3">
        <f>IF(ISNUMBER(SEARCH(#REF!,B232)),MAX($H$10:H222)+1,0)</f>
        <v>0</v>
      </c>
      <c r="I223" s="3" t="s">
        <v>208</v>
      </c>
      <c r="K223" s="3" t="str">
        <f>IFERROR(VLOOKUP(ROWS($K$12:K223),$H$12:$I$240,2,0),"")</f>
        <v/>
      </c>
    </row>
    <row r="224" spans="1:11" ht="47.25" x14ac:dyDescent="0.25">
      <c r="A224" s="24">
        <v>6355</v>
      </c>
      <c r="B224" s="10" t="s">
        <v>199</v>
      </c>
      <c r="C224" s="19"/>
      <c r="D224" s="135"/>
      <c r="E224" s="341">
        <v>9</v>
      </c>
      <c r="F224" s="159" t="s">
        <v>435</v>
      </c>
      <c r="H224" s="3">
        <f>IF(ISNUMBER(SEARCH(#REF!,B233)),MAX($H$10:H223)+1,0)</f>
        <v>0</v>
      </c>
      <c r="I224" s="3" t="s">
        <v>209</v>
      </c>
      <c r="K224" s="3" t="str">
        <f>IFERROR(VLOOKUP(ROWS($K$12:K224),$H$12:$I$240,2,0),"")</f>
        <v/>
      </c>
    </row>
    <row r="225" spans="1:11" x14ac:dyDescent="0.25">
      <c r="A225" s="24">
        <v>6400</v>
      </c>
      <c r="B225" s="10" t="s">
        <v>201</v>
      </c>
      <c r="C225" s="19"/>
      <c r="D225" s="135"/>
      <c r="E225" s="341">
        <v>10</v>
      </c>
      <c r="F225" s="159" t="s">
        <v>422</v>
      </c>
      <c r="H225" s="3">
        <f>IF(ISNUMBER(SEARCH(#REF!,B234)),MAX($H$10:H224)+1,0)</f>
        <v>0</v>
      </c>
      <c r="I225" s="3" t="s">
        <v>210</v>
      </c>
      <c r="K225" s="3" t="str">
        <f>IFERROR(VLOOKUP(ROWS($K$12:K225),$H$12:$I$240,2,0),"")</f>
        <v/>
      </c>
    </row>
    <row r="226" spans="1:11" x14ac:dyDescent="0.25">
      <c r="A226" s="24">
        <v>6450</v>
      </c>
      <c r="B226" s="10" t="s">
        <v>202</v>
      </c>
      <c r="C226" s="19"/>
      <c r="D226" s="135"/>
      <c r="E226" s="341">
        <v>1</v>
      </c>
      <c r="F226" s="159" t="s">
        <v>422</v>
      </c>
      <c r="H226" s="3">
        <f>IF(ISNUMBER(SEARCH(#REF!,B235)),MAX($H$10:H225)+1,0)</f>
        <v>0</v>
      </c>
      <c r="I226" s="3" t="s">
        <v>211</v>
      </c>
      <c r="K226" s="3" t="str">
        <f>IFERROR(VLOOKUP(ROWS($K$12:K226),$H$12:$I$240,2,0),"")</f>
        <v/>
      </c>
    </row>
    <row r="227" spans="1:11" x14ac:dyDescent="0.25">
      <c r="A227" s="24">
        <v>6500</v>
      </c>
      <c r="B227" s="10" t="s">
        <v>203</v>
      </c>
      <c r="C227" s="19"/>
      <c r="D227" s="135"/>
      <c r="E227" s="341">
        <v>2</v>
      </c>
      <c r="F227" s="159" t="s">
        <v>422</v>
      </c>
      <c r="H227" s="3">
        <f>IF(ISNUMBER(SEARCH(#REF!,B236)),MAX($H$10:H226)+1,0)</f>
        <v>0</v>
      </c>
      <c r="I227" s="3" t="s">
        <v>212</v>
      </c>
      <c r="K227" s="3" t="str">
        <f>IFERROR(VLOOKUP(ROWS($K$12:K227),$H$12:$I$240,2,0),"")</f>
        <v/>
      </c>
    </row>
    <row r="228" spans="1:11" x14ac:dyDescent="0.25">
      <c r="A228" s="24">
        <v>6600</v>
      </c>
      <c r="B228" s="10" t="s">
        <v>204</v>
      </c>
      <c r="C228" s="19"/>
      <c r="D228" s="135"/>
      <c r="E228" s="341">
        <v>3</v>
      </c>
      <c r="F228" s="159" t="s">
        <v>422</v>
      </c>
      <c r="H228" s="3">
        <f>IF(ISNUMBER(SEARCH(#REF!,B237)),MAX($H$10:H227)+1,0)</f>
        <v>0</v>
      </c>
      <c r="I228" s="3" t="s">
        <v>213</v>
      </c>
      <c r="K228" s="3" t="str">
        <f>IFERROR(VLOOKUP(ROWS($K$12:K228),$H$12:$I$240,2,0),"")</f>
        <v/>
      </c>
    </row>
    <row r="229" spans="1:11" x14ac:dyDescent="0.25">
      <c r="A229" s="24">
        <v>6650</v>
      </c>
      <c r="B229" s="10" t="s">
        <v>205</v>
      </c>
      <c r="C229" s="19"/>
      <c r="D229" s="135"/>
      <c r="E229" s="341">
        <v>4</v>
      </c>
      <c r="F229" s="159" t="s">
        <v>422</v>
      </c>
      <c r="K229" s="3" t="str">
        <f>IFERROR(VLOOKUP(ROWS($K$12:K229),$H$12:$I$240,2,0),"")</f>
        <v/>
      </c>
    </row>
    <row r="230" spans="1:11" ht="31.5" x14ac:dyDescent="0.25">
      <c r="A230" s="24">
        <v>6700</v>
      </c>
      <c r="B230" s="10" t="s">
        <v>206</v>
      </c>
      <c r="C230" s="19"/>
      <c r="D230" s="135"/>
      <c r="E230" s="341">
        <v>5</v>
      </c>
      <c r="F230" s="159" t="s">
        <v>437</v>
      </c>
      <c r="H230" s="3">
        <f>IF(ISNUMBER(SEARCH(#REF!,B239)),MAX($H$10:H228)+1,0)</f>
        <v>0</v>
      </c>
      <c r="I230" s="3" t="s">
        <v>215</v>
      </c>
    </row>
    <row r="231" spans="1:11" ht="31.5" x14ac:dyDescent="0.25">
      <c r="A231" s="24">
        <v>6730</v>
      </c>
      <c r="B231" s="10" t="s">
        <v>207</v>
      </c>
      <c r="C231" s="19"/>
      <c r="D231" s="135"/>
      <c r="E231" s="341">
        <v>6</v>
      </c>
      <c r="F231" s="159" t="s">
        <v>436</v>
      </c>
      <c r="K231" s="3" t="str">
        <f>IFERROR(VLOOKUP(ROWS($K$12:K231),$H$12:$I$240,2,0),"")</f>
        <v/>
      </c>
    </row>
    <row r="232" spans="1:11" ht="31.5" x14ac:dyDescent="0.25">
      <c r="A232" s="24">
        <v>6731</v>
      </c>
      <c r="B232" s="10" t="s">
        <v>208</v>
      </c>
      <c r="C232" s="19"/>
      <c r="D232" s="135"/>
      <c r="E232" s="341">
        <v>7</v>
      </c>
      <c r="F232" s="159" t="s">
        <v>422</v>
      </c>
    </row>
    <row r="233" spans="1:11" x14ac:dyDescent="0.25">
      <c r="A233" s="24">
        <v>6750</v>
      </c>
      <c r="B233" s="10" t="s">
        <v>209</v>
      </c>
      <c r="C233" s="19"/>
      <c r="D233" s="135"/>
      <c r="E233" s="341">
        <v>8</v>
      </c>
      <c r="F233" s="159" t="s">
        <v>422</v>
      </c>
    </row>
    <row r="234" spans="1:11" x14ac:dyDescent="0.25">
      <c r="A234" s="24">
        <v>6755</v>
      </c>
      <c r="B234" s="10" t="s">
        <v>210</v>
      </c>
      <c r="C234" s="19"/>
      <c r="D234" s="135"/>
      <c r="E234" s="341">
        <v>9</v>
      </c>
      <c r="F234" s="159" t="s">
        <v>422</v>
      </c>
      <c r="H234" s="3">
        <f>IF(ISNUMBER(SEARCH(#REF!,B243)),MAX($H$10:H230)+1,0)</f>
        <v>0</v>
      </c>
      <c r="I234" s="3" t="s">
        <v>216</v>
      </c>
    </row>
    <row r="235" spans="1:11" x14ac:dyDescent="0.25">
      <c r="A235" s="24">
        <v>6780</v>
      </c>
      <c r="B235" s="10" t="s">
        <v>211</v>
      </c>
      <c r="C235" s="19"/>
      <c r="D235" s="135"/>
      <c r="E235" s="341">
        <v>10</v>
      </c>
      <c r="F235" s="159" t="s">
        <v>422</v>
      </c>
      <c r="H235" s="3">
        <f>IF(ISNUMBER(SEARCH(#REF!,B244)),MAX($H$10:H234)+1,0)</f>
        <v>0</v>
      </c>
      <c r="I235" s="3" t="s">
        <v>217</v>
      </c>
      <c r="K235" s="3" t="str">
        <f>IFERROR(VLOOKUP(ROWS($K$12:K235),$H$12:$I$240,2,0),"")</f>
        <v/>
      </c>
    </row>
    <row r="236" spans="1:11" ht="31.5" x14ac:dyDescent="0.25">
      <c r="A236" s="24">
        <v>6800</v>
      </c>
      <c r="B236" s="10" t="s">
        <v>212</v>
      </c>
      <c r="C236" s="19"/>
      <c r="D236" s="135"/>
      <c r="E236" s="341">
        <v>1</v>
      </c>
      <c r="F236" s="159" t="s">
        <v>438</v>
      </c>
      <c r="H236" s="3">
        <f>IF(ISNUMBER(SEARCH(#REF!,B245)),MAX($H$10:H235)+1,0)</f>
        <v>0</v>
      </c>
      <c r="I236" s="3" t="s">
        <v>218</v>
      </c>
      <c r="K236" s="3" t="str">
        <f>IFERROR(VLOOKUP(ROWS($K$12:K236),$H$12:$I$240,2,0),"")</f>
        <v/>
      </c>
    </row>
    <row r="237" spans="1:11" x14ac:dyDescent="0.25">
      <c r="A237" s="24">
        <v>6830</v>
      </c>
      <c r="B237" s="10" t="s">
        <v>213</v>
      </c>
      <c r="C237" s="19"/>
      <c r="D237" s="135"/>
      <c r="E237" s="341">
        <v>2</v>
      </c>
      <c r="F237" s="159" t="s">
        <v>422</v>
      </c>
      <c r="H237" s="3">
        <f>IF(ISNUMBER(SEARCH(#REF!,B246)),MAX($H$10:H236)+1,0)</f>
        <v>0</v>
      </c>
      <c r="I237" s="3" t="s">
        <v>219</v>
      </c>
      <c r="K237" s="3" t="str">
        <f>IFERROR(VLOOKUP(ROWS($K$12:K237),$H$12:$I$240,2,0),"")</f>
        <v/>
      </c>
    </row>
    <row r="238" spans="1:11" x14ac:dyDescent="0.25">
      <c r="A238" s="24">
        <v>6870</v>
      </c>
      <c r="B238" s="10" t="s">
        <v>214</v>
      </c>
      <c r="C238" s="19"/>
      <c r="D238" s="135"/>
      <c r="E238" s="342">
        <f>E38</f>
        <v>1</v>
      </c>
      <c r="F238" s="159" t="s">
        <v>280</v>
      </c>
      <c r="H238" s="3">
        <f>IF(ISNUMBER(SEARCH(#REF!,B247)),MAX($H$10:H237)+1,0)</f>
        <v>0</v>
      </c>
      <c r="I238" s="3" t="s">
        <v>220</v>
      </c>
      <c r="K238" s="3" t="str">
        <f>IFERROR(VLOOKUP(ROWS($K$12:K238),$H$12:$I$240,2,0),"")</f>
        <v/>
      </c>
    </row>
    <row r="239" spans="1:11" ht="16.5" thickBot="1" x14ac:dyDescent="0.3">
      <c r="A239" s="27">
        <v>6900</v>
      </c>
      <c r="B239" s="13" t="s">
        <v>215</v>
      </c>
      <c r="C239" s="330"/>
      <c r="D239" s="345"/>
      <c r="E239" s="347">
        <v>3</v>
      </c>
      <c r="F239" s="159" t="s">
        <v>422</v>
      </c>
      <c r="H239" s="3">
        <f>IF(ISNUMBER(SEARCH(#REF!,B248)),MAX($H$10:H238)+1,0)</f>
        <v>0</v>
      </c>
      <c r="I239" s="3" t="s">
        <v>221</v>
      </c>
      <c r="K239" s="3" t="str">
        <f>IFERROR(VLOOKUP(ROWS($K$12:K239),$H$12:$I$240,2,0),"")</f>
        <v/>
      </c>
    </row>
    <row r="240" spans="1:11" ht="16.5" thickBot="1" x14ac:dyDescent="0.3">
      <c r="A240" s="467" t="s">
        <v>237</v>
      </c>
      <c r="B240" s="468"/>
      <c r="C240" s="464"/>
      <c r="D240" s="465"/>
      <c r="E240" s="353">
        <f>SUM(E216:E239)</f>
        <v>117</v>
      </c>
      <c r="F240" s="159"/>
      <c r="H240" s="3">
        <f>IF(ISNUMBER(SEARCH(#REF!,B249)),MAX($H$10:H239)+1,0)</f>
        <v>0</v>
      </c>
      <c r="I240" s="3" t="s">
        <v>222</v>
      </c>
      <c r="K240" s="3" t="str">
        <f>IFERROR(VLOOKUP(ROWS($K$12:K240),$H$12:$I$240,2,0),"")</f>
        <v/>
      </c>
    </row>
    <row r="241" spans="1:11" ht="16.5" thickBot="1" x14ac:dyDescent="0.3">
      <c r="A241" s="24"/>
      <c r="B241" s="10"/>
      <c r="C241" s="10"/>
      <c r="D241" s="10"/>
      <c r="E241" s="286"/>
      <c r="F241" s="159"/>
      <c r="K241" s="3" t="str">
        <f>IFERROR(VLOOKUP(ROWS($K$12:K241),$H$12:$I$240,2,0),"")</f>
        <v/>
      </c>
    </row>
    <row r="242" spans="1:11" ht="16.5" thickBot="1" x14ac:dyDescent="0.3">
      <c r="A242" s="467" t="s">
        <v>238</v>
      </c>
      <c r="B242" s="468"/>
      <c r="C242" s="472"/>
      <c r="D242" s="472"/>
      <c r="E242" s="473"/>
      <c r="F242" s="159"/>
    </row>
    <row r="243" spans="1:11" x14ac:dyDescent="0.25">
      <c r="A243" s="23">
        <v>7300</v>
      </c>
      <c r="B243" s="9" t="s">
        <v>216</v>
      </c>
      <c r="C243" s="19"/>
      <c r="D243" s="135"/>
      <c r="E243" s="346">
        <v>1</v>
      </c>
      <c r="F243" s="159" t="s">
        <v>439</v>
      </c>
    </row>
    <row r="244" spans="1:11" x14ac:dyDescent="0.25">
      <c r="A244" s="24">
        <v>7320</v>
      </c>
      <c r="B244" s="10" t="s">
        <v>217</v>
      </c>
      <c r="C244" s="19"/>
      <c r="D244" s="135"/>
      <c r="E244" s="341">
        <v>2</v>
      </c>
      <c r="F244" s="159" t="s">
        <v>422</v>
      </c>
    </row>
    <row r="245" spans="1:11" x14ac:dyDescent="0.25">
      <c r="A245" s="24">
        <v>7400</v>
      </c>
      <c r="B245" s="10" t="s">
        <v>218</v>
      </c>
      <c r="C245" s="19"/>
      <c r="D245" s="135"/>
      <c r="E245" s="341">
        <v>3</v>
      </c>
      <c r="F245" s="159" t="s">
        <v>422</v>
      </c>
    </row>
    <row r="246" spans="1:11" x14ac:dyDescent="0.25">
      <c r="A246" s="24">
        <v>7450</v>
      </c>
      <c r="B246" s="10" t="s">
        <v>219</v>
      </c>
      <c r="C246" s="19"/>
      <c r="D246" s="135"/>
      <c r="E246" s="341">
        <v>4</v>
      </c>
      <c r="F246" s="159" t="s">
        <v>422</v>
      </c>
    </row>
    <row r="247" spans="1:11" x14ac:dyDescent="0.25">
      <c r="A247" s="24">
        <v>7500</v>
      </c>
      <c r="B247" s="10" t="s">
        <v>220</v>
      </c>
      <c r="C247" s="19"/>
      <c r="D247" s="135"/>
      <c r="E247" s="341">
        <v>5</v>
      </c>
      <c r="F247" s="159" t="s">
        <v>281</v>
      </c>
    </row>
    <row r="248" spans="1:11" x14ac:dyDescent="0.25">
      <c r="A248" s="24">
        <v>7800</v>
      </c>
      <c r="B248" s="10" t="s">
        <v>221</v>
      </c>
      <c r="C248" s="19"/>
      <c r="D248" s="135"/>
      <c r="E248" s="342">
        <f>E85</f>
        <v>8</v>
      </c>
      <c r="F248" s="159" t="s">
        <v>282</v>
      </c>
    </row>
    <row r="249" spans="1:11" ht="16.5" thickBot="1" x14ac:dyDescent="0.3">
      <c r="A249" s="27">
        <v>7850</v>
      </c>
      <c r="B249" s="13" t="s">
        <v>222</v>
      </c>
      <c r="C249" s="330"/>
      <c r="D249" s="345"/>
      <c r="E249" s="356">
        <v>6</v>
      </c>
      <c r="F249" s="159" t="s">
        <v>422</v>
      </c>
    </row>
    <row r="250" spans="1:11" ht="16.5" thickBot="1" x14ac:dyDescent="0.3">
      <c r="A250" s="467" t="s">
        <v>239</v>
      </c>
      <c r="B250" s="468"/>
      <c r="C250" s="464"/>
      <c r="D250" s="465"/>
      <c r="E250" s="353">
        <f>SUM(E243:E249)</f>
        <v>29</v>
      </c>
      <c r="F250" s="161"/>
    </row>
    <row r="251" spans="1:11" ht="16.5" thickBot="1" x14ac:dyDescent="0.3">
      <c r="A251" s="358"/>
      <c r="B251" s="331"/>
      <c r="C251" s="331"/>
      <c r="D251" s="331"/>
      <c r="E251" s="290"/>
      <c r="F251" s="19"/>
    </row>
    <row r="252" spans="1:11" ht="16.5" thickBot="1" x14ac:dyDescent="0.3">
      <c r="A252" s="467" t="s">
        <v>240</v>
      </c>
      <c r="B252" s="474"/>
      <c r="C252" s="464"/>
      <c r="D252" s="465"/>
      <c r="E252" s="357">
        <f>(E124+E188+E213+E240+E250)*5%</f>
        <v>638.625</v>
      </c>
      <c r="F252" s="162" t="s">
        <v>594</v>
      </c>
    </row>
    <row r="253" spans="1:11" ht="16.5" thickBot="1" x14ac:dyDescent="0.3">
      <c r="A253" s="358"/>
      <c r="B253" s="331"/>
      <c r="C253" s="331"/>
      <c r="D253" s="331"/>
      <c r="E253" s="291"/>
      <c r="F253" s="19"/>
    </row>
    <row r="254" spans="1:11" ht="16.5" thickBot="1" x14ac:dyDescent="0.3">
      <c r="A254" s="467" t="s">
        <v>241</v>
      </c>
      <c r="B254" s="475"/>
      <c r="C254" s="464"/>
      <c r="D254" s="465"/>
      <c r="E254" s="292">
        <f>E124+E188+E213+E240+E250+E252</f>
        <v>13411.125</v>
      </c>
      <c r="F254" s="159"/>
    </row>
    <row r="255" spans="1:11" ht="16.5" thickBot="1" x14ac:dyDescent="0.3">
      <c r="A255" s="358"/>
      <c r="B255" s="331"/>
      <c r="C255" s="331"/>
      <c r="D255" s="331"/>
      <c r="E255" s="288"/>
      <c r="F255" s="19"/>
    </row>
    <row r="256" spans="1:11" ht="16.5" thickBot="1" x14ac:dyDescent="0.3">
      <c r="A256" s="476" t="s">
        <v>242</v>
      </c>
      <c r="B256" s="474"/>
      <c r="C256" s="464"/>
      <c r="D256" s="465"/>
      <c r="E256" s="293">
        <f>E105-E254</f>
        <v>38063.125</v>
      </c>
      <c r="F256" s="159" t="s">
        <v>440</v>
      </c>
    </row>
    <row r="257" spans="1:6" ht="16.5" thickBot="1" x14ac:dyDescent="0.3">
      <c r="F257" s="4"/>
    </row>
    <row r="258" spans="1:6" x14ac:dyDescent="0.25">
      <c r="B258" s="195"/>
      <c r="C258" s="332"/>
      <c r="D258" s="332"/>
      <c r="E258" s="294"/>
      <c r="F258" s="196"/>
    </row>
    <row r="259" spans="1:6" ht="16.5" x14ac:dyDescent="0.25">
      <c r="B259" s="365" t="s">
        <v>506</v>
      </c>
      <c r="C259" s="333"/>
      <c r="D259" s="333"/>
      <c r="E259" s="295" t="s">
        <v>505</v>
      </c>
      <c r="F259" s="197"/>
    </row>
    <row r="260" spans="1:6" ht="16.5" x14ac:dyDescent="0.25">
      <c r="B260" s="198"/>
      <c r="C260" s="334"/>
      <c r="D260" s="334"/>
      <c r="E260" s="296"/>
      <c r="F260" s="197"/>
    </row>
    <row r="261" spans="1:6" ht="17.25" thickBot="1" x14ac:dyDescent="0.3">
      <c r="A261" s="194"/>
      <c r="B261" s="359" t="s">
        <v>504</v>
      </c>
      <c r="C261" s="335"/>
      <c r="D261" s="335"/>
      <c r="E261" s="297" t="s">
        <v>505</v>
      </c>
      <c r="F261" s="199"/>
    </row>
    <row r="262" spans="1:6" x14ac:dyDescent="0.25">
      <c r="F262" s="4"/>
    </row>
    <row r="263" spans="1:6" x14ac:dyDescent="0.25">
      <c r="F263" s="4"/>
    </row>
    <row r="264" spans="1:6" x14ac:dyDescent="0.25">
      <c r="F264" s="4"/>
    </row>
    <row r="265" spans="1:6" x14ac:dyDescent="0.25">
      <c r="F265" s="4"/>
    </row>
    <row r="266" spans="1:6" x14ac:dyDescent="0.25">
      <c r="F266" s="4"/>
    </row>
    <row r="267" spans="1:6" x14ac:dyDescent="0.25">
      <c r="F267" s="4"/>
    </row>
    <row r="268" spans="1:6" x14ac:dyDescent="0.25">
      <c r="F268" s="4"/>
    </row>
    <row r="269" spans="1:6" x14ac:dyDescent="0.25">
      <c r="F269" s="4"/>
    </row>
    <row r="270" spans="1:6" x14ac:dyDescent="0.25">
      <c r="F270" s="4"/>
    </row>
    <row r="271" spans="1:6" x14ac:dyDescent="0.25">
      <c r="F271" s="4"/>
    </row>
    <row r="272" spans="1:6" x14ac:dyDescent="0.25">
      <c r="F272" s="4"/>
    </row>
    <row r="273" spans="6:6" x14ac:dyDescent="0.25">
      <c r="F273" s="4"/>
    </row>
    <row r="274" spans="6:6" x14ac:dyDescent="0.25">
      <c r="F274" s="4"/>
    </row>
    <row r="275" spans="6:6" x14ac:dyDescent="0.25">
      <c r="F275" s="4"/>
    </row>
    <row r="276" spans="6:6" x14ac:dyDescent="0.25">
      <c r="F276" s="4"/>
    </row>
    <row r="277" spans="6:6" x14ac:dyDescent="0.25">
      <c r="F277" s="4"/>
    </row>
    <row r="278" spans="6:6" x14ac:dyDescent="0.25">
      <c r="F278" s="4"/>
    </row>
    <row r="279" spans="6:6" x14ac:dyDescent="0.25">
      <c r="F279" s="4"/>
    </row>
    <row r="280" spans="6:6" x14ac:dyDescent="0.25">
      <c r="F280" s="4"/>
    </row>
    <row r="281" spans="6:6" x14ac:dyDescent="0.25">
      <c r="F281" s="4"/>
    </row>
    <row r="282" spans="6:6" x14ac:dyDescent="0.25">
      <c r="F282" s="4"/>
    </row>
    <row r="283" spans="6:6" x14ac:dyDescent="0.25">
      <c r="F283" s="4"/>
    </row>
    <row r="284" spans="6:6" x14ac:dyDescent="0.25">
      <c r="F284" s="4"/>
    </row>
    <row r="285" spans="6:6" x14ac:dyDescent="0.25">
      <c r="F285" s="4"/>
    </row>
    <row r="286" spans="6:6" x14ac:dyDescent="0.25">
      <c r="F286" s="4"/>
    </row>
    <row r="287" spans="6:6" x14ac:dyDescent="0.25">
      <c r="F287" s="4"/>
    </row>
    <row r="288" spans="6:6" x14ac:dyDescent="0.25">
      <c r="F288" s="4"/>
    </row>
  </sheetData>
  <mergeCells count="28">
    <mergeCell ref="A11:E11"/>
    <mergeCell ref="A49:E49"/>
    <mergeCell ref="A57:E57"/>
    <mergeCell ref="A1:E1"/>
    <mergeCell ref="A47:D47"/>
    <mergeCell ref="A55:D55"/>
    <mergeCell ref="A252:D252"/>
    <mergeCell ref="A254:D254"/>
    <mergeCell ref="A256:D256"/>
    <mergeCell ref="A94:E94"/>
    <mergeCell ref="A109:E109"/>
    <mergeCell ref="A126:E126"/>
    <mergeCell ref="A92:D92"/>
    <mergeCell ref="A105:D105"/>
    <mergeCell ref="A124:D124"/>
    <mergeCell ref="A240:D240"/>
    <mergeCell ref="A250:D250"/>
    <mergeCell ref="A188:B188"/>
    <mergeCell ref="A190:E190"/>
    <mergeCell ref="A213:B213"/>
    <mergeCell ref="A215:E215"/>
    <mergeCell ref="A242:E242"/>
    <mergeCell ref="F22:F23"/>
    <mergeCell ref="A22:A23"/>
    <mergeCell ref="B22:B23"/>
    <mergeCell ref="A24:A25"/>
    <mergeCell ref="B24:B25"/>
    <mergeCell ref="F24:F25"/>
  </mergeCells>
  <phoneticPr fontId="13" type="noConversion"/>
  <pageMargins left="0.23622047244094491" right="0.23622047244094491" top="0.74803149606299213" bottom="0.74803149606299213" header="0.31496062992125984" footer="0.31496062992125984"/>
  <pageSetup paperSize="9"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91DA9-6837-46F9-B9C9-1A5CAB57E054}">
  <dimension ref="A1:C28"/>
  <sheetViews>
    <sheetView zoomScaleNormal="100" workbookViewId="0">
      <selection activeCell="L11" sqref="L11"/>
    </sheetView>
  </sheetViews>
  <sheetFormatPr defaultColWidth="8.85546875" defaultRowHeight="15" x14ac:dyDescent="0.25"/>
  <cols>
    <col min="1" max="1" width="20.7109375" style="55" customWidth="1"/>
    <col min="2" max="2" width="27.85546875" style="55" customWidth="1"/>
    <col min="3" max="3" width="8.85546875" style="74"/>
    <col min="4" max="16384" width="8.85546875" style="55"/>
  </cols>
  <sheetData>
    <row r="1" spans="1:3" ht="24" thickBot="1" x14ac:dyDescent="0.3">
      <c r="A1" s="482" t="s">
        <v>292</v>
      </c>
      <c r="B1" s="483"/>
    </row>
    <row r="2" spans="1:3" ht="18.75" x14ac:dyDescent="0.3">
      <c r="A2" s="187" t="s">
        <v>247</v>
      </c>
      <c r="B2" s="184" t="str">
        <f>'1.Budget Preparation Info'!B2</f>
        <v>2024/2025</v>
      </c>
    </row>
    <row r="3" spans="1:3" ht="18.75" x14ac:dyDescent="0.3">
      <c r="A3" s="188" t="s">
        <v>244</v>
      </c>
      <c r="B3" s="185" t="str">
        <f>'1.Budget Preparation Info'!B6</f>
        <v xml:space="preserve">Type School Name </v>
      </c>
    </row>
    <row r="4" spans="1:3" ht="18.75" x14ac:dyDescent="0.3">
      <c r="A4" s="188" t="s">
        <v>457</v>
      </c>
      <c r="B4" s="185" t="str">
        <f>'1.Budget Preparation Info'!B7</f>
        <v>Type School Address</v>
      </c>
    </row>
    <row r="5" spans="1:3" ht="18.75" x14ac:dyDescent="0.3">
      <c r="A5" s="188" t="s">
        <v>245</v>
      </c>
      <c r="B5" s="185" t="str">
        <f>'1.Budget Preparation Info'!B8</f>
        <v>Type School Roll No.</v>
      </c>
    </row>
    <row r="6" spans="1:3" ht="19.5" thickBot="1" x14ac:dyDescent="0.35">
      <c r="A6" s="189" t="s">
        <v>246</v>
      </c>
      <c r="B6" s="186" t="str">
        <f>'1.Budget Preparation Info'!B3</f>
        <v>Voluntary Secondary School: 
PPP School Budget</v>
      </c>
    </row>
    <row r="9" spans="1:3" s="3" customFormat="1" ht="15.75" x14ac:dyDescent="0.25">
      <c r="A9" s="72" t="s">
        <v>293</v>
      </c>
      <c r="B9" s="73"/>
      <c r="C9" s="75" t="s">
        <v>294</v>
      </c>
    </row>
    <row r="10" spans="1:3" s="3" customFormat="1" ht="15.75" x14ac:dyDescent="0.25">
      <c r="A10" s="56" t="s">
        <v>295</v>
      </c>
      <c r="B10" s="56"/>
      <c r="C10" s="368">
        <f>'1.Budget Preparation Info'!B38</f>
        <v>0</v>
      </c>
    </row>
    <row r="11" spans="1:3" s="3" customFormat="1" ht="15.75" x14ac:dyDescent="0.25">
      <c r="A11" s="56" t="s">
        <v>296</v>
      </c>
      <c r="B11" s="56"/>
      <c r="C11" s="368">
        <f>'1.Budget Preparation Info'!B39</f>
        <v>0</v>
      </c>
    </row>
    <row r="12" spans="1:3" s="3" customFormat="1" ht="15.75" x14ac:dyDescent="0.25">
      <c r="A12" s="56" t="s">
        <v>297</v>
      </c>
      <c r="B12" s="56"/>
      <c r="C12" s="369">
        <f>'1.Budget Preparation Info'!B40</f>
        <v>0</v>
      </c>
    </row>
    <row r="13" spans="1:3" s="3" customFormat="1" ht="15.75" x14ac:dyDescent="0.25">
      <c r="A13" s="56"/>
      <c r="B13" s="56"/>
      <c r="C13" s="81">
        <f>SUM(C10:C12)</f>
        <v>0</v>
      </c>
    </row>
    <row r="14" spans="1:3" s="3" customFormat="1" ht="15.75" x14ac:dyDescent="0.25">
      <c r="A14" s="56"/>
      <c r="B14" s="56"/>
      <c r="C14" s="78"/>
    </row>
    <row r="15" spans="1:3" s="3" customFormat="1" ht="15.75" x14ac:dyDescent="0.25">
      <c r="A15" s="72" t="s">
        <v>298</v>
      </c>
      <c r="B15" s="73"/>
      <c r="C15" s="79"/>
    </row>
    <row r="16" spans="1:3" s="3" customFormat="1" ht="15.75" x14ac:dyDescent="0.25">
      <c r="A16" s="56" t="s">
        <v>299</v>
      </c>
      <c r="B16" s="56"/>
      <c r="C16" s="368">
        <f>'1.Budget Preparation Info'!B44</f>
        <v>0</v>
      </c>
    </row>
    <row r="17" spans="1:3" s="3" customFormat="1" ht="15.75" x14ac:dyDescent="0.25">
      <c r="A17" s="56" t="s">
        <v>300</v>
      </c>
      <c r="B17" s="56"/>
      <c r="C17" s="76">
        <v>0</v>
      </c>
    </row>
    <row r="18" spans="1:3" s="3" customFormat="1" ht="15.75" x14ac:dyDescent="0.25">
      <c r="A18" s="56" t="s">
        <v>301</v>
      </c>
      <c r="B18" s="56"/>
      <c r="C18" s="77">
        <v>0</v>
      </c>
    </row>
    <row r="19" spans="1:3" s="3" customFormat="1" ht="15.75" x14ac:dyDescent="0.25">
      <c r="A19" s="56"/>
      <c r="B19" s="56"/>
      <c r="C19" s="81">
        <f>SUM(C16:C18)</f>
        <v>0</v>
      </c>
    </row>
    <row r="20" spans="1:3" s="3" customFormat="1" ht="15.75" x14ac:dyDescent="0.25">
      <c r="A20" s="56"/>
      <c r="B20" s="56"/>
      <c r="C20" s="76"/>
    </row>
    <row r="21" spans="1:3" s="3" customFormat="1" ht="15.75" x14ac:dyDescent="0.25">
      <c r="A21" s="72" t="s">
        <v>302</v>
      </c>
      <c r="B21" s="73"/>
      <c r="C21" s="79"/>
    </row>
    <row r="22" spans="1:3" s="3" customFormat="1" ht="15.75" x14ac:dyDescent="0.25">
      <c r="A22" s="56" t="s">
        <v>303</v>
      </c>
      <c r="B22" s="56"/>
      <c r="C22" s="368">
        <f>'1.Budget Preparation Info'!B48</f>
        <v>0</v>
      </c>
    </row>
    <row r="23" spans="1:3" s="3" customFormat="1" ht="15.75" x14ac:dyDescent="0.25">
      <c r="A23" s="56" t="s">
        <v>304</v>
      </c>
      <c r="B23" s="56"/>
      <c r="C23" s="76">
        <v>0</v>
      </c>
    </row>
    <row r="24" spans="1:3" s="3" customFormat="1" ht="15.75" x14ac:dyDescent="0.25">
      <c r="A24" s="56" t="s">
        <v>301</v>
      </c>
      <c r="B24" s="56"/>
      <c r="C24" s="77">
        <v>0</v>
      </c>
    </row>
    <row r="25" spans="1:3" s="3" customFormat="1" ht="15.75" x14ac:dyDescent="0.25">
      <c r="A25" s="56"/>
      <c r="B25" s="56"/>
      <c r="C25" s="81">
        <f>SUM(C22:C24)</f>
        <v>0</v>
      </c>
    </row>
    <row r="26" spans="1:3" s="3" customFormat="1" ht="15.75" x14ac:dyDescent="0.25">
      <c r="A26" s="56"/>
      <c r="B26" s="56"/>
      <c r="C26" s="78"/>
    </row>
    <row r="27" spans="1:3" s="3" customFormat="1" ht="16.5" thickBot="1" x14ac:dyDescent="0.3">
      <c r="A27" s="72" t="s">
        <v>305</v>
      </c>
      <c r="B27" s="73"/>
      <c r="C27" s="80">
        <f>C13+C19-C25</f>
        <v>0</v>
      </c>
    </row>
    <row r="28" spans="1:3" ht="15.75" thickTop="1" x14ac:dyDescent="0.25"/>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9DE1B-B680-4C8F-8FDE-7FA82A51ACDD}">
  <dimension ref="A1:G19"/>
  <sheetViews>
    <sheetView workbookViewId="0">
      <selection activeCell="J24" sqref="J24"/>
    </sheetView>
  </sheetViews>
  <sheetFormatPr defaultRowHeight="15" x14ac:dyDescent="0.25"/>
  <cols>
    <col min="1" max="1" width="31.85546875" customWidth="1"/>
    <col min="2" max="2" width="33.42578125" customWidth="1"/>
  </cols>
  <sheetData>
    <row r="1" spans="1:3" ht="24" thickBot="1" x14ac:dyDescent="0.3">
      <c r="A1" s="481" t="s">
        <v>306</v>
      </c>
      <c r="B1" s="452"/>
      <c r="C1" s="452"/>
    </row>
    <row r="2" spans="1:3" ht="18.75" x14ac:dyDescent="0.3">
      <c r="A2" s="42" t="str">
        <f>'2.Budget Grant Calculation'!A2</f>
        <v>Budget Year:</v>
      </c>
      <c r="B2" s="184" t="str">
        <f>'1.Budget Preparation Info'!B2</f>
        <v>2024/2025</v>
      </c>
      <c r="C2" s="58"/>
    </row>
    <row r="3" spans="1:3" ht="18.75" x14ac:dyDescent="0.3">
      <c r="A3" s="42" t="str">
        <f>'2.Budget Grant Calculation'!A3</f>
        <v xml:space="preserve">School Name: </v>
      </c>
      <c r="B3" s="185" t="str">
        <f>'1.Budget Preparation Info'!B6</f>
        <v xml:space="preserve">Type School Name </v>
      </c>
      <c r="C3" s="58"/>
    </row>
    <row r="4" spans="1:3" ht="18.75" x14ac:dyDescent="0.3">
      <c r="A4" s="42" t="s">
        <v>457</v>
      </c>
      <c r="B4" s="185" t="str">
        <f>'1.Budget Preparation Info'!B7</f>
        <v>Type School Address</v>
      </c>
      <c r="C4" s="58"/>
    </row>
    <row r="5" spans="1:3" ht="18.75" x14ac:dyDescent="0.3">
      <c r="A5" s="42" t="str">
        <f>'2.Budget Grant Calculation'!A5</f>
        <v>Roll No.:</v>
      </c>
      <c r="B5" s="185" t="str">
        <f>'1.Budget Preparation Info'!B8</f>
        <v>Type School Roll No.</v>
      </c>
      <c r="C5" s="58"/>
    </row>
    <row r="6" spans="1:3" ht="19.5" thickBot="1" x14ac:dyDescent="0.35">
      <c r="A6" s="43" t="str">
        <f>'2.Budget Grant Calculation'!A6</f>
        <v>School Type:</v>
      </c>
      <c r="B6" s="186" t="str">
        <f>'1.Budget Preparation Info'!B3</f>
        <v>Voluntary Secondary School: 
PPP School Budget</v>
      </c>
      <c r="C6" s="59"/>
    </row>
    <row r="9" spans="1:3" ht="33" x14ac:dyDescent="0.35">
      <c r="A9" s="83" t="s">
        <v>307</v>
      </c>
      <c r="B9" s="87">
        <f>'4.Opening Bank Position'!C27</f>
        <v>0</v>
      </c>
    </row>
    <row r="10" spans="1:3" ht="21" x14ac:dyDescent="0.35">
      <c r="A10" s="83"/>
      <c r="B10" s="86"/>
    </row>
    <row r="11" spans="1:3" ht="21" x14ac:dyDescent="0.35">
      <c r="A11" s="83" t="s">
        <v>308</v>
      </c>
      <c r="B11" s="87">
        <f>'3.Income &amp; Expenditure Budget'!E105</f>
        <v>51474.25</v>
      </c>
    </row>
    <row r="12" spans="1:3" ht="21" x14ac:dyDescent="0.35">
      <c r="A12" s="83"/>
      <c r="B12" s="86"/>
    </row>
    <row r="13" spans="1:3" ht="21" x14ac:dyDescent="0.35">
      <c r="A13" s="83" t="s">
        <v>309</v>
      </c>
      <c r="B13" s="87">
        <f>'3.Income &amp; Expenditure Budget'!E254</f>
        <v>13411.125</v>
      </c>
    </row>
    <row r="14" spans="1:3" ht="21.75" thickBot="1" x14ac:dyDescent="0.4">
      <c r="A14" s="84"/>
      <c r="B14" s="86"/>
    </row>
    <row r="15" spans="1:3" ht="33" thickBot="1" x14ac:dyDescent="0.35">
      <c r="A15" s="85" t="s">
        <v>310</v>
      </c>
      <c r="B15" s="82">
        <f>B9+B11-B13</f>
        <v>38063.125</v>
      </c>
    </row>
    <row r="19" spans="1:7" ht="15.75" x14ac:dyDescent="0.25">
      <c r="A19" s="170" t="s">
        <v>366</v>
      </c>
      <c r="B19" s="171"/>
      <c r="C19" s="171"/>
      <c r="D19" s="171"/>
      <c r="E19" s="171"/>
      <c r="F19" s="171"/>
      <c r="G19" s="171"/>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C8886-758D-48C8-8334-02F71F5120D6}">
  <dimension ref="A1:D39"/>
  <sheetViews>
    <sheetView zoomScaleNormal="100" workbookViewId="0">
      <selection activeCell="D38" sqref="D38"/>
    </sheetView>
  </sheetViews>
  <sheetFormatPr defaultRowHeight="15" x14ac:dyDescent="0.25"/>
  <cols>
    <col min="1" max="1" width="22.85546875" customWidth="1"/>
    <col min="2" max="2" width="25.140625" bestFit="1" customWidth="1"/>
    <col min="3" max="3" width="34.7109375" customWidth="1"/>
    <col min="4" max="4" width="17.85546875" style="100" customWidth="1"/>
  </cols>
  <sheetData>
    <row r="1" spans="1:4" ht="23.25" thickBot="1" x14ac:dyDescent="0.35">
      <c r="A1" s="453" t="s">
        <v>311</v>
      </c>
      <c r="B1" s="454"/>
      <c r="C1" s="454"/>
    </row>
    <row r="2" spans="1:4" ht="18.75" x14ac:dyDescent="0.3">
      <c r="A2" s="184" t="s">
        <v>247</v>
      </c>
      <c r="B2" s="184" t="str">
        <f>'1.Budget Preparation Info'!B2</f>
        <v>2024/2025</v>
      </c>
      <c r="C2" s="190"/>
    </row>
    <row r="3" spans="1:4" ht="18.75" x14ac:dyDescent="0.3">
      <c r="A3" s="185" t="s">
        <v>244</v>
      </c>
      <c r="B3" s="185" t="str">
        <f>'1.Budget Preparation Info'!B6</f>
        <v xml:space="preserve">Type School Name </v>
      </c>
      <c r="C3" s="40"/>
    </row>
    <row r="4" spans="1:4" ht="18.75" x14ac:dyDescent="0.3">
      <c r="A4" s="185" t="s">
        <v>457</v>
      </c>
      <c r="B4" s="185" t="str">
        <f>'1.Budget Preparation Info'!B7</f>
        <v>Type School Address</v>
      </c>
      <c r="C4" s="40"/>
    </row>
    <row r="5" spans="1:4" ht="18.75" x14ac:dyDescent="0.3">
      <c r="A5" s="185" t="s">
        <v>245</v>
      </c>
      <c r="B5" s="185" t="str">
        <f>'1.Budget Preparation Info'!B8</f>
        <v>Type School Roll No.</v>
      </c>
      <c r="C5" s="40"/>
    </row>
    <row r="6" spans="1:4" ht="19.5" thickBot="1" x14ac:dyDescent="0.35">
      <c r="A6" s="186" t="s">
        <v>246</v>
      </c>
      <c r="B6" s="186" t="str">
        <f>'1.Budget Preparation Info'!B3</f>
        <v>Voluntary Secondary School: 
PPP School Budget</v>
      </c>
      <c r="C6" s="48"/>
    </row>
    <row r="9" spans="1:4" ht="18.75" x14ac:dyDescent="0.3">
      <c r="A9" s="90" t="s">
        <v>312</v>
      </c>
      <c r="B9" s="191" t="s">
        <v>337</v>
      </c>
      <c r="C9" s="191"/>
      <c r="D9" s="101"/>
    </row>
    <row r="10" spans="1:4" ht="18.75" x14ac:dyDescent="0.3">
      <c r="A10" s="99" t="s">
        <v>336</v>
      </c>
      <c r="B10" s="88"/>
      <c r="C10" s="88"/>
      <c r="D10" s="101"/>
    </row>
    <row r="11" spans="1:4" ht="19.5" thickBot="1" x14ac:dyDescent="0.35">
      <c r="A11" s="99"/>
      <c r="B11" s="88"/>
      <c r="C11" s="88"/>
      <c r="D11" s="101"/>
    </row>
    <row r="12" spans="1:4" ht="18.75" x14ac:dyDescent="0.3">
      <c r="A12" s="93" t="s">
        <v>313</v>
      </c>
      <c r="B12" s="94" t="s">
        <v>314</v>
      </c>
      <c r="C12" s="95"/>
      <c r="D12" s="102" t="s">
        <v>315</v>
      </c>
    </row>
    <row r="13" spans="1:4" ht="19.5" thickBot="1" x14ac:dyDescent="0.35">
      <c r="A13" s="92"/>
      <c r="B13" s="90"/>
      <c r="C13" s="89"/>
      <c r="D13" s="103" t="s">
        <v>294</v>
      </c>
    </row>
    <row r="14" spans="1:4" ht="18.75" x14ac:dyDescent="0.3">
      <c r="A14" s="92"/>
      <c r="B14" s="90">
        <v>3900</v>
      </c>
      <c r="C14" s="91" t="s">
        <v>316</v>
      </c>
      <c r="D14" s="104">
        <v>0</v>
      </c>
    </row>
    <row r="15" spans="1:4" ht="18.75" x14ac:dyDescent="0.3">
      <c r="A15" s="92"/>
      <c r="B15" s="90">
        <v>3901</v>
      </c>
      <c r="C15" s="91" t="s">
        <v>317</v>
      </c>
      <c r="D15" s="104"/>
    </row>
    <row r="16" spans="1:4" ht="18.75" x14ac:dyDescent="0.3">
      <c r="A16" s="92"/>
      <c r="B16" s="90">
        <v>3902</v>
      </c>
      <c r="C16" s="91" t="s">
        <v>319</v>
      </c>
      <c r="D16" s="105"/>
    </row>
    <row r="17" spans="1:4" ht="18.75" x14ac:dyDescent="0.3">
      <c r="A17" s="92"/>
      <c r="B17" s="90">
        <v>3903</v>
      </c>
      <c r="C17" s="91" t="s">
        <v>318</v>
      </c>
      <c r="D17" s="105"/>
    </row>
    <row r="18" spans="1:4" ht="18.75" x14ac:dyDescent="0.3">
      <c r="A18" s="92"/>
      <c r="B18" s="90">
        <v>3904</v>
      </c>
      <c r="C18" s="91" t="s">
        <v>323</v>
      </c>
      <c r="D18" s="105"/>
    </row>
    <row r="19" spans="1:4" ht="18.75" x14ac:dyDescent="0.3">
      <c r="A19" s="92"/>
      <c r="B19" s="90">
        <v>3907</v>
      </c>
      <c r="C19" s="91" t="s">
        <v>321</v>
      </c>
      <c r="D19" s="105"/>
    </row>
    <row r="20" spans="1:4" ht="18.75" x14ac:dyDescent="0.3">
      <c r="A20" s="92"/>
      <c r="B20" s="90"/>
      <c r="C20" s="91" t="s">
        <v>320</v>
      </c>
      <c r="D20" s="105"/>
    </row>
    <row r="21" spans="1:4" ht="18.75" x14ac:dyDescent="0.3">
      <c r="A21" s="92"/>
      <c r="B21" s="90"/>
      <c r="C21" s="91" t="s">
        <v>322</v>
      </c>
      <c r="D21" s="105"/>
    </row>
    <row r="22" spans="1:4" ht="19.5" thickBot="1" x14ac:dyDescent="0.35">
      <c r="A22" s="92"/>
      <c r="D22" s="106"/>
    </row>
    <row r="23" spans="1:4" ht="19.5" thickBot="1" x14ac:dyDescent="0.35">
      <c r="A23" s="96" t="s">
        <v>324</v>
      </c>
      <c r="B23" s="97"/>
      <c r="C23" s="98"/>
      <c r="D23" s="107">
        <f>SUM(D14:D22)</f>
        <v>0</v>
      </c>
    </row>
    <row r="24" spans="1:4" ht="18.75" x14ac:dyDescent="0.3">
      <c r="A24" s="92"/>
      <c r="B24" s="90"/>
      <c r="C24" s="89"/>
      <c r="D24" s="108"/>
    </row>
    <row r="25" spans="1:4" ht="18.75" x14ac:dyDescent="0.3">
      <c r="A25" s="96" t="s">
        <v>325</v>
      </c>
      <c r="B25" s="97"/>
      <c r="C25" s="98"/>
      <c r="D25" s="109"/>
    </row>
    <row r="26" spans="1:4" ht="18.75" x14ac:dyDescent="0.3">
      <c r="A26" s="92"/>
      <c r="B26" s="211" t="s">
        <v>529</v>
      </c>
      <c r="C26" s="91" t="s">
        <v>326</v>
      </c>
      <c r="D26" s="105">
        <v>0</v>
      </c>
    </row>
    <row r="27" spans="1:4" ht="18.75" x14ac:dyDescent="0.3">
      <c r="A27" s="92"/>
      <c r="B27" s="211" t="s">
        <v>529</v>
      </c>
      <c r="C27" s="91" t="s">
        <v>327</v>
      </c>
      <c r="D27" s="105"/>
    </row>
    <row r="28" spans="1:4" ht="18.75" x14ac:dyDescent="0.3">
      <c r="A28" s="92"/>
      <c r="B28" s="211" t="s">
        <v>529</v>
      </c>
      <c r="C28" s="91" t="s">
        <v>328</v>
      </c>
      <c r="D28" s="105"/>
    </row>
    <row r="29" spans="1:4" ht="18.75" x14ac:dyDescent="0.3">
      <c r="A29" s="92"/>
      <c r="B29" s="211" t="s">
        <v>529</v>
      </c>
      <c r="C29" s="91" t="s">
        <v>331</v>
      </c>
      <c r="D29" s="105"/>
    </row>
    <row r="30" spans="1:4" ht="18.75" x14ac:dyDescent="0.3">
      <c r="A30" s="92"/>
      <c r="B30" s="211" t="s">
        <v>529</v>
      </c>
      <c r="C30" s="91" t="s">
        <v>332</v>
      </c>
      <c r="D30" s="105"/>
    </row>
    <row r="31" spans="1:4" ht="18.75" x14ac:dyDescent="0.3">
      <c r="A31" s="92"/>
      <c r="B31" s="211" t="s">
        <v>529</v>
      </c>
      <c r="C31" s="91" t="s">
        <v>333</v>
      </c>
      <c r="D31" s="105"/>
    </row>
    <row r="32" spans="1:4" ht="18.75" x14ac:dyDescent="0.3">
      <c r="A32" s="92"/>
      <c r="B32" s="211" t="s">
        <v>529</v>
      </c>
      <c r="C32" s="91" t="s">
        <v>334</v>
      </c>
      <c r="D32" s="105"/>
    </row>
    <row r="33" spans="1:4" ht="18.75" x14ac:dyDescent="0.3">
      <c r="A33" s="92"/>
      <c r="B33" s="90">
        <v>1421</v>
      </c>
      <c r="C33" s="91" t="s">
        <v>329</v>
      </c>
      <c r="D33" s="105"/>
    </row>
    <row r="34" spans="1:4" ht="18.75" x14ac:dyDescent="0.3">
      <c r="A34" s="92"/>
      <c r="B34" s="90">
        <v>1461</v>
      </c>
      <c r="C34" s="91" t="s">
        <v>330</v>
      </c>
      <c r="D34" s="105"/>
    </row>
    <row r="35" spans="1:4" ht="19.5" thickBot="1" x14ac:dyDescent="0.35">
      <c r="A35" s="92"/>
      <c r="B35" s="90"/>
      <c r="C35" s="209"/>
      <c r="D35" s="210"/>
    </row>
    <row r="36" spans="1:4" ht="19.5" thickBot="1" x14ac:dyDescent="0.35">
      <c r="A36" s="96" t="s">
        <v>324</v>
      </c>
      <c r="B36" s="97"/>
      <c r="C36" s="98"/>
      <c r="D36" s="110">
        <f>SUM(D26:D35)</f>
        <v>0</v>
      </c>
    </row>
    <row r="37" spans="1:4" ht="19.5" thickBot="1" x14ac:dyDescent="0.35">
      <c r="A37" s="92"/>
      <c r="B37" s="90"/>
      <c r="C37" s="89"/>
      <c r="D37" s="111"/>
    </row>
    <row r="38" spans="1:4" ht="19.5" thickBot="1" x14ac:dyDescent="0.35">
      <c r="A38" s="96" t="s">
        <v>335</v>
      </c>
      <c r="B38" s="97"/>
      <c r="C38" s="98"/>
      <c r="D38" s="112">
        <f>D23-D36</f>
        <v>0</v>
      </c>
    </row>
    <row r="39" spans="1:4" ht="15.75" x14ac:dyDescent="0.25">
      <c r="A39" s="89"/>
      <c r="B39" s="89"/>
      <c r="C39" s="89"/>
      <c r="D39" s="111"/>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D4926-08AD-42C4-8E88-9D40D11D0EB7}">
  <sheetPr>
    <pageSetUpPr fitToPage="1"/>
  </sheetPr>
  <dimension ref="A1:P295"/>
  <sheetViews>
    <sheetView topLeftCell="A8" zoomScaleNormal="100" workbookViewId="0">
      <selection activeCell="C23" sqref="C23"/>
    </sheetView>
  </sheetViews>
  <sheetFormatPr defaultColWidth="9.140625" defaultRowHeight="15.75" x14ac:dyDescent="0.25"/>
  <cols>
    <col min="1" max="1" width="16.28515625" style="20" customWidth="1"/>
    <col min="2" max="2" width="67.7109375" style="4" customWidth="1"/>
    <col min="3" max="3" width="20.140625" style="58" customWidth="1"/>
    <col min="4" max="4" width="10.42578125" style="57" customWidth="1"/>
    <col min="5" max="9" width="9.140625" style="57"/>
    <col min="10" max="13" width="9.140625" style="57" customWidth="1"/>
    <col min="14" max="15" width="9.140625" style="57"/>
    <col min="16" max="16384" width="9.140625" style="3"/>
  </cols>
  <sheetData>
    <row r="1" spans="1:15" ht="24" thickBot="1" x14ac:dyDescent="0.3">
      <c r="A1" s="481" t="s">
        <v>338</v>
      </c>
      <c r="B1" s="452"/>
      <c r="C1" s="452"/>
    </row>
    <row r="2" spans="1:15" ht="18.75" x14ac:dyDescent="0.3">
      <c r="A2" s="42" t="str">
        <f>'2.Budget Grant Calculation'!A2</f>
        <v>Budget Year:</v>
      </c>
      <c r="B2" s="44" t="str">
        <f>'1.Budget Preparation Info'!B2</f>
        <v>2024/2025</v>
      </c>
    </row>
    <row r="3" spans="1:15" ht="18.75" x14ac:dyDescent="0.3">
      <c r="A3" s="42" t="str">
        <f>'2.Budget Grant Calculation'!A3</f>
        <v xml:space="preserve">School Name: </v>
      </c>
      <c r="B3" s="39" t="str">
        <f>'1.Budget Preparation Info'!B6</f>
        <v xml:space="preserve">Type School Name </v>
      </c>
    </row>
    <row r="4" spans="1:15" ht="18.75" x14ac:dyDescent="0.3">
      <c r="A4" s="42" t="s">
        <v>457</v>
      </c>
      <c r="B4" s="39" t="str">
        <f>'1.Budget Preparation Info'!B7</f>
        <v>Type School Address</v>
      </c>
    </row>
    <row r="5" spans="1:15" ht="18.75" x14ac:dyDescent="0.3">
      <c r="A5" s="42" t="str">
        <f>'2.Budget Grant Calculation'!A5</f>
        <v>Roll No.:</v>
      </c>
      <c r="B5" s="39" t="str">
        <f>'1.Budget Preparation Info'!B8</f>
        <v>Type School Roll No.</v>
      </c>
    </row>
    <row r="6" spans="1:15" ht="19.5" thickBot="1" x14ac:dyDescent="0.35">
      <c r="A6" s="43" t="str">
        <f>'2.Budget Grant Calculation'!A6</f>
        <v>School Type:</v>
      </c>
      <c r="B6" s="47" t="str">
        <f>'1.Budget Preparation Info'!B3</f>
        <v>Voluntary Secondary School: 
PPP School Budget</v>
      </c>
      <c r="C6" s="59"/>
    </row>
    <row r="7" spans="1:15" x14ac:dyDescent="0.25">
      <c r="B7" s="41"/>
      <c r="C7" s="170" t="s">
        <v>366</v>
      </c>
      <c r="D7" s="171"/>
      <c r="E7" s="171"/>
      <c r="F7" s="171"/>
      <c r="G7" s="171"/>
      <c r="H7" s="171"/>
      <c r="I7" s="172"/>
      <c r="J7" s="172"/>
      <c r="K7" s="172"/>
      <c r="L7" s="172"/>
      <c r="M7" s="172"/>
    </row>
    <row r="8" spans="1:15" ht="16.5" thickBot="1" x14ac:dyDescent="0.3">
      <c r="A8" s="34" t="s">
        <v>1</v>
      </c>
      <c r="C8" s="173" t="s">
        <v>355</v>
      </c>
      <c r="D8" s="172"/>
      <c r="E8" s="172"/>
      <c r="F8" s="172"/>
      <c r="G8" s="172"/>
      <c r="H8" s="172"/>
      <c r="I8" s="172"/>
    </row>
    <row r="9" spans="1:15" ht="16.5" thickBot="1" x14ac:dyDescent="0.3">
      <c r="A9" s="22" t="s">
        <v>0</v>
      </c>
      <c r="B9" s="6" t="s">
        <v>2</v>
      </c>
      <c r="C9" s="60" t="s">
        <v>339</v>
      </c>
      <c r="D9" s="128" t="s">
        <v>340</v>
      </c>
      <c r="E9" s="128" t="s">
        <v>341</v>
      </c>
      <c r="F9" s="128" t="s">
        <v>342</v>
      </c>
      <c r="G9" s="128" t="s">
        <v>343</v>
      </c>
      <c r="H9" s="128" t="s">
        <v>344</v>
      </c>
      <c r="I9" s="128" t="s">
        <v>345</v>
      </c>
      <c r="J9" s="128" t="s">
        <v>346</v>
      </c>
      <c r="K9" s="128" t="s">
        <v>347</v>
      </c>
      <c r="L9" s="128" t="s">
        <v>348</v>
      </c>
      <c r="M9" s="128" t="s">
        <v>349</v>
      </c>
      <c r="N9" s="128" t="s">
        <v>350</v>
      </c>
      <c r="O9" s="128" t="s">
        <v>351</v>
      </c>
    </row>
    <row r="10" spans="1:15" ht="16.5" thickBot="1" x14ac:dyDescent="0.3">
      <c r="A10" s="477" t="s">
        <v>225</v>
      </c>
      <c r="B10" s="464"/>
      <c r="C10" s="480"/>
    </row>
    <row r="11" spans="1:15" x14ac:dyDescent="0.25">
      <c r="A11" s="23">
        <v>3010</v>
      </c>
      <c r="B11" s="9" t="s">
        <v>4</v>
      </c>
      <c r="C11" s="131">
        <f>'3.Income &amp; Expenditure Budget'!$E12</f>
        <v>258.75</v>
      </c>
      <c r="D11" s="129"/>
      <c r="E11" s="129"/>
      <c r="F11" s="129"/>
      <c r="G11" s="129"/>
      <c r="H11" s="129"/>
      <c r="I11" s="129"/>
      <c r="J11" s="129"/>
      <c r="K11" s="129"/>
      <c r="L11" s="129"/>
      <c r="M11" s="129" t="str">
        <f>IFERROR(VLOOKUP(ROWS($M$11:M11),$J$11:$J$246,2,0),"")</f>
        <v/>
      </c>
      <c r="N11" s="129"/>
      <c r="O11" s="129"/>
    </row>
    <row r="12" spans="1:15" ht="14.45" customHeight="1" x14ac:dyDescent="0.25">
      <c r="A12" s="24">
        <v>3020</v>
      </c>
      <c r="B12" s="10" t="s">
        <v>5</v>
      </c>
      <c r="C12" s="131">
        <f>'3.Income &amp; Expenditure Budget'!$E13</f>
        <v>1</v>
      </c>
      <c r="D12" s="129"/>
      <c r="E12" s="129"/>
      <c r="F12" s="129"/>
      <c r="G12" s="129"/>
      <c r="H12" s="129"/>
      <c r="I12" s="129"/>
      <c r="J12" s="129"/>
      <c r="K12" s="129"/>
      <c r="L12" s="129"/>
      <c r="M12" s="129" t="str">
        <f>IFERROR(VLOOKUP(ROWS($M$11:M12),$J$11:$J$246,2,0),"")</f>
        <v/>
      </c>
      <c r="N12" s="129"/>
      <c r="O12" s="129"/>
    </row>
    <row r="13" spans="1:15" ht="31.5" x14ac:dyDescent="0.25">
      <c r="A13" s="24">
        <v>3021</v>
      </c>
      <c r="B13" s="10" t="s">
        <v>6</v>
      </c>
      <c r="C13" s="131">
        <f>'3.Income &amp; Expenditure Budget'!$E14</f>
        <v>2</v>
      </c>
      <c r="D13" s="129"/>
      <c r="E13" s="129"/>
      <c r="F13" s="129"/>
      <c r="G13" s="129"/>
      <c r="H13" s="129"/>
      <c r="I13" s="129"/>
      <c r="J13" s="129"/>
      <c r="K13" s="129"/>
      <c r="L13" s="129"/>
      <c r="M13" s="129"/>
      <c r="N13" s="129"/>
      <c r="O13" s="129"/>
    </row>
    <row r="14" spans="1:15" ht="14.45" customHeight="1" x14ac:dyDescent="0.25">
      <c r="A14" s="24">
        <v>3022</v>
      </c>
      <c r="B14" s="10" t="s">
        <v>7</v>
      </c>
      <c r="C14" s="131">
        <f>'3.Income &amp; Expenditure Budget'!$E15</f>
        <v>3</v>
      </c>
      <c r="D14" s="129"/>
      <c r="E14" s="129"/>
      <c r="F14" s="129"/>
      <c r="G14" s="129"/>
      <c r="H14" s="129"/>
      <c r="I14" s="129"/>
      <c r="J14" s="129"/>
      <c r="K14" s="129"/>
      <c r="L14" s="129"/>
      <c r="M14" s="129"/>
      <c r="N14" s="129"/>
      <c r="O14" s="129"/>
    </row>
    <row r="15" spans="1:15" x14ac:dyDescent="0.25">
      <c r="A15" s="24">
        <v>3030</v>
      </c>
      <c r="B15" s="10" t="s">
        <v>8</v>
      </c>
      <c r="C15" s="131">
        <f>'3.Income &amp; Expenditure Budget'!$E16</f>
        <v>4</v>
      </c>
      <c r="D15" s="129"/>
      <c r="E15" s="129"/>
      <c r="F15" s="129"/>
      <c r="G15" s="129"/>
      <c r="H15" s="129"/>
      <c r="I15" s="129"/>
      <c r="J15" s="129"/>
      <c r="K15" s="129"/>
      <c r="L15" s="129"/>
      <c r="M15" s="129" t="str">
        <f>IFERROR(VLOOKUP(ROWS($M$11:M15),$J$11:$J$246,2,0),"")</f>
        <v/>
      </c>
      <c r="N15" s="129"/>
      <c r="O15" s="129"/>
    </row>
    <row r="16" spans="1:15" x14ac:dyDescent="0.25">
      <c r="A16" s="24">
        <v>3050</v>
      </c>
      <c r="B16" s="10" t="s">
        <v>9</v>
      </c>
      <c r="C16" s="131">
        <f>'3.Income &amp; Expenditure Budget'!$E17</f>
        <v>33675</v>
      </c>
      <c r="D16" s="129"/>
      <c r="E16" s="129"/>
      <c r="F16" s="129"/>
      <c r="G16" s="129"/>
      <c r="H16" s="129"/>
      <c r="I16" s="129"/>
      <c r="J16" s="129"/>
      <c r="K16" s="129"/>
      <c r="L16" s="129"/>
      <c r="M16" s="129" t="str">
        <f>IFERROR(VLOOKUP(ROWS($M$11:M16),$J$11:$J$246,2,0),"")</f>
        <v/>
      </c>
      <c r="N16" s="129"/>
      <c r="O16" s="129"/>
    </row>
    <row r="17" spans="1:15" x14ac:dyDescent="0.25">
      <c r="A17" s="24">
        <v>3100</v>
      </c>
      <c r="B17" s="10" t="s">
        <v>10</v>
      </c>
      <c r="C17" s="131">
        <f>'3.Income &amp; Expenditure Budget'!$E18</f>
        <v>66.5</v>
      </c>
      <c r="D17" s="129"/>
      <c r="E17" s="129"/>
      <c r="F17" s="129"/>
      <c r="G17" s="129"/>
      <c r="H17" s="129"/>
      <c r="I17" s="129"/>
      <c r="J17" s="129"/>
      <c r="K17" s="129"/>
      <c r="L17" s="129"/>
      <c r="M17" s="129" t="str">
        <f>IFERROR(VLOOKUP(ROWS($M$11:M17),$J$11:$J$246,2,0),"")</f>
        <v/>
      </c>
      <c r="N17" s="129"/>
      <c r="O17" s="129"/>
    </row>
    <row r="18" spans="1:15" x14ac:dyDescent="0.25">
      <c r="A18" s="24">
        <v>3130</v>
      </c>
      <c r="B18" s="10" t="s">
        <v>11</v>
      </c>
      <c r="C18" s="131">
        <f>'3.Income &amp; Expenditure Budget'!$E19</f>
        <v>0</v>
      </c>
      <c r="D18" s="129"/>
      <c r="E18" s="129"/>
      <c r="F18" s="129"/>
      <c r="G18" s="129"/>
      <c r="H18" s="129"/>
      <c r="I18" s="129"/>
      <c r="J18" s="129"/>
      <c r="K18" s="129"/>
      <c r="L18" s="129"/>
      <c r="M18" s="129" t="str">
        <f>IFERROR(VLOOKUP(ROWS($M$11:M18),$J$11:$J$246,2,0),"")</f>
        <v/>
      </c>
      <c r="N18" s="129"/>
      <c r="O18" s="129"/>
    </row>
    <row r="19" spans="1:15" x14ac:dyDescent="0.25">
      <c r="A19" s="24">
        <v>3140</v>
      </c>
      <c r="B19" s="10" t="s">
        <v>12</v>
      </c>
      <c r="C19" s="131">
        <f>'3.Income &amp; Expenditure Budget'!$E20</f>
        <v>5</v>
      </c>
      <c r="D19" s="129"/>
      <c r="E19" s="129"/>
      <c r="F19" s="129"/>
      <c r="G19" s="129"/>
      <c r="H19" s="129"/>
      <c r="I19" s="129"/>
      <c r="J19" s="129"/>
      <c r="K19" s="129"/>
      <c r="L19" s="129"/>
      <c r="M19" s="129" t="str">
        <f>IFERROR(VLOOKUP(ROWS($M$11:M19),$J$11:$J$246,2,0),"")</f>
        <v/>
      </c>
      <c r="N19" s="129"/>
      <c r="O19" s="129"/>
    </row>
    <row r="20" spans="1:15" x14ac:dyDescent="0.25">
      <c r="A20" s="24">
        <v>3150</v>
      </c>
      <c r="B20" s="10" t="s">
        <v>13</v>
      </c>
      <c r="C20" s="131">
        <f>'3.Income &amp; Expenditure Budget'!$E21</f>
        <v>72</v>
      </c>
      <c r="D20" s="129"/>
      <c r="E20" s="129"/>
      <c r="F20" s="129"/>
      <c r="G20" s="129"/>
      <c r="H20" s="129"/>
      <c r="I20" s="129"/>
      <c r="J20" s="129"/>
      <c r="K20" s="129"/>
      <c r="L20" s="129"/>
      <c r="M20" s="129" t="str">
        <f>IFERROR(VLOOKUP(ROWS($M$11:M20),$J$11:$J$246,2,0),"")</f>
        <v/>
      </c>
      <c r="N20" s="129"/>
      <c r="O20" s="129"/>
    </row>
    <row r="21" spans="1:15" x14ac:dyDescent="0.25">
      <c r="A21" s="24">
        <v>3151</v>
      </c>
      <c r="B21" s="10" t="s">
        <v>248</v>
      </c>
      <c r="C21" s="131">
        <f>'3.Income &amp; Expenditure Budget'!$E22</f>
        <v>0</v>
      </c>
      <c r="D21" s="129"/>
      <c r="E21" s="129"/>
      <c r="F21" s="129"/>
      <c r="G21" s="129"/>
      <c r="H21" s="129"/>
      <c r="I21" s="129"/>
      <c r="J21" s="129"/>
      <c r="K21" s="129"/>
      <c r="L21" s="129"/>
      <c r="M21" s="129"/>
      <c r="N21" s="129"/>
      <c r="O21" s="129"/>
    </row>
    <row r="22" spans="1:15" x14ac:dyDescent="0.25">
      <c r="A22" s="24">
        <v>3152</v>
      </c>
      <c r="B22" s="10" t="s">
        <v>249</v>
      </c>
      <c r="C22" s="131">
        <f>'3.Income &amp; Expenditure Budget'!$E24</f>
        <v>0</v>
      </c>
      <c r="D22" s="129"/>
      <c r="E22" s="129"/>
      <c r="F22" s="129"/>
      <c r="G22" s="129"/>
      <c r="H22" s="129"/>
      <c r="I22" s="129"/>
      <c r="J22" s="129"/>
      <c r="K22" s="129"/>
      <c r="L22" s="129"/>
      <c r="M22" s="129"/>
      <c r="N22" s="129"/>
      <c r="O22" s="129"/>
    </row>
    <row r="23" spans="1:15" x14ac:dyDescent="0.25">
      <c r="A23" s="24">
        <v>3155</v>
      </c>
      <c r="B23" s="10" t="s">
        <v>14</v>
      </c>
      <c r="C23" s="131">
        <f>'3.Income &amp; Expenditure Budget'!$E26</f>
        <v>6</v>
      </c>
      <c r="D23" s="129"/>
      <c r="E23" s="129"/>
      <c r="F23" s="129"/>
      <c r="G23" s="129"/>
      <c r="H23" s="129"/>
      <c r="I23" s="129"/>
      <c r="J23" s="129"/>
      <c r="K23" s="129"/>
      <c r="L23" s="129"/>
      <c r="M23" s="129"/>
      <c r="N23" s="129"/>
      <c r="O23" s="129"/>
    </row>
    <row r="24" spans="1:15" x14ac:dyDescent="0.25">
      <c r="A24" s="24">
        <v>3170</v>
      </c>
      <c r="B24" s="10" t="s">
        <v>15</v>
      </c>
      <c r="C24" s="131">
        <f>'3.Income &amp; Expenditure Budget'!E27</f>
        <v>7</v>
      </c>
      <c r="D24" s="129"/>
      <c r="E24" s="129"/>
      <c r="F24" s="129"/>
      <c r="G24" s="129"/>
      <c r="H24" s="129"/>
      <c r="I24" s="129"/>
      <c r="J24" s="129"/>
      <c r="K24" s="129"/>
      <c r="L24" s="129"/>
      <c r="M24" s="129" t="str">
        <f>IFERROR(VLOOKUP(ROWS($M$11:M24),$J$11:$J$246,2,0),"")</f>
        <v/>
      </c>
      <c r="N24" s="129"/>
      <c r="O24" s="129"/>
    </row>
    <row r="25" spans="1:15" x14ac:dyDescent="0.25">
      <c r="A25" s="24">
        <v>3171</v>
      </c>
      <c r="B25" s="10" t="s">
        <v>16</v>
      </c>
      <c r="C25" s="131">
        <f>'3.Income &amp; Expenditure Budget'!$E28</f>
        <v>1105</v>
      </c>
      <c r="D25" s="129"/>
      <c r="E25" s="129"/>
      <c r="F25" s="129"/>
      <c r="G25" s="129"/>
      <c r="H25" s="129"/>
      <c r="I25" s="129"/>
      <c r="J25" s="129"/>
      <c r="K25" s="129"/>
      <c r="L25" s="129"/>
      <c r="M25" s="129"/>
      <c r="N25" s="129"/>
      <c r="O25" s="129"/>
    </row>
    <row r="26" spans="1:15" x14ac:dyDescent="0.25">
      <c r="A26" s="24">
        <v>3190</v>
      </c>
      <c r="B26" s="10" t="s">
        <v>17</v>
      </c>
      <c r="C26" s="131">
        <f>'3.Income &amp; Expenditure Budget'!$E29</f>
        <v>300</v>
      </c>
      <c r="D26" s="129"/>
      <c r="E26" s="129"/>
      <c r="F26" s="129"/>
      <c r="G26" s="129"/>
      <c r="H26" s="129"/>
      <c r="I26" s="129"/>
      <c r="J26" s="129"/>
      <c r="K26" s="129"/>
      <c r="L26" s="129"/>
      <c r="M26" s="129" t="str">
        <f>IFERROR(VLOOKUP(ROWS($M$11:M26),$J$11:$J$246,2,0),"")</f>
        <v/>
      </c>
      <c r="N26" s="129"/>
      <c r="O26" s="129"/>
    </row>
    <row r="27" spans="1:15" x14ac:dyDescent="0.25">
      <c r="A27" s="24">
        <v>3200</v>
      </c>
      <c r="B27" s="10" t="s">
        <v>18</v>
      </c>
      <c r="C27" s="131">
        <f>'3.Income &amp; Expenditure Budget'!$E30</f>
        <v>570</v>
      </c>
      <c r="D27" s="129"/>
      <c r="E27" s="129"/>
      <c r="F27" s="129"/>
      <c r="G27" s="129"/>
      <c r="H27" s="129"/>
      <c r="I27" s="129"/>
      <c r="J27" s="129"/>
      <c r="K27" s="129"/>
      <c r="L27" s="129"/>
      <c r="M27" s="129" t="str">
        <f>IFERROR(VLOOKUP(ROWS($M$11:M27),$J$11:$J$246,2,0),"")</f>
        <v/>
      </c>
      <c r="N27" s="129"/>
      <c r="O27" s="129"/>
    </row>
    <row r="28" spans="1:15" x14ac:dyDescent="0.25">
      <c r="A28" s="24">
        <v>3210</v>
      </c>
      <c r="B28" s="10" t="s">
        <v>19</v>
      </c>
      <c r="C28" s="131">
        <f>'3.Income &amp; Expenditure Budget'!$E31</f>
        <v>604</v>
      </c>
      <c r="D28" s="129"/>
      <c r="E28" s="129"/>
      <c r="F28" s="129"/>
      <c r="G28" s="129"/>
      <c r="H28" s="129"/>
      <c r="I28" s="129"/>
      <c r="J28" s="129"/>
      <c r="K28" s="129"/>
      <c r="L28" s="129"/>
      <c r="M28" s="129" t="str">
        <f>IFERROR(VLOOKUP(ROWS($M$11:M28),$J$11:$J$246,2,0),"")</f>
        <v/>
      </c>
      <c r="N28" s="129"/>
      <c r="O28" s="129"/>
    </row>
    <row r="29" spans="1:15" x14ac:dyDescent="0.25">
      <c r="A29" s="24">
        <v>3220</v>
      </c>
      <c r="B29" s="10" t="s">
        <v>20</v>
      </c>
      <c r="C29" s="131">
        <f>'3.Income &amp; Expenditure Budget'!$E32</f>
        <v>1921.5</v>
      </c>
      <c r="D29" s="129"/>
      <c r="E29" s="129"/>
      <c r="F29" s="129"/>
      <c r="G29" s="129"/>
      <c r="H29" s="129"/>
      <c r="I29" s="129"/>
      <c r="J29" s="129"/>
      <c r="K29" s="129"/>
      <c r="L29" s="129"/>
      <c r="M29" s="129" t="str">
        <f>IFERROR(VLOOKUP(ROWS($M$11:M29),$J$11:$J$246,2,0),"")</f>
        <v/>
      </c>
      <c r="N29" s="129"/>
      <c r="O29" s="129"/>
    </row>
    <row r="30" spans="1:15" x14ac:dyDescent="0.25">
      <c r="A30" s="24">
        <v>3230</v>
      </c>
      <c r="B30" s="10" t="s">
        <v>21</v>
      </c>
      <c r="C30" s="131">
        <f>'3.Income &amp; Expenditure Budget'!$E33</f>
        <v>8</v>
      </c>
      <c r="D30" s="129"/>
      <c r="E30" s="129"/>
      <c r="F30" s="129"/>
      <c r="G30" s="129"/>
      <c r="H30" s="129"/>
      <c r="I30" s="129"/>
      <c r="J30" s="129"/>
      <c r="K30" s="129"/>
      <c r="L30" s="129"/>
      <c r="M30" s="129" t="str">
        <f>IFERROR(VLOOKUP(ROWS($M$11:M30),$J$11:$J$246,2,0),"")</f>
        <v/>
      </c>
      <c r="N30" s="129"/>
      <c r="O30" s="129"/>
    </row>
    <row r="31" spans="1:15" x14ac:dyDescent="0.25">
      <c r="A31" s="24">
        <v>3240</v>
      </c>
      <c r="B31" s="10" t="s">
        <v>22</v>
      </c>
      <c r="C31" s="131">
        <f>'3.Income &amp; Expenditure Budget'!$E34</f>
        <v>4953</v>
      </c>
      <c r="D31" s="129"/>
      <c r="E31" s="129"/>
      <c r="F31" s="129"/>
      <c r="G31" s="129"/>
      <c r="H31" s="129"/>
      <c r="I31" s="129"/>
      <c r="J31" s="129"/>
      <c r="K31" s="129"/>
      <c r="L31" s="129"/>
      <c r="M31" s="129" t="str">
        <f>IFERROR(VLOOKUP(ROWS($M$11:M31),$J$11:$J$246,2,0),"")</f>
        <v/>
      </c>
      <c r="N31" s="129"/>
      <c r="O31" s="129"/>
    </row>
    <row r="32" spans="1:15" x14ac:dyDescent="0.25">
      <c r="A32" s="24">
        <v>3245</v>
      </c>
      <c r="B32" s="10" t="s">
        <v>23</v>
      </c>
      <c r="C32" s="131">
        <f>'3.Income &amp; Expenditure Budget'!$E35</f>
        <v>91</v>
      </c>
      <c r="D32" s="129"/>
      <c r="E32" s="129"/>
      <c r="F32" s="129"/>
      <c r="G32" s="129"/>
      <c r="H32" s="129"/>
      <c r="I32" s="129"/>
      <c r="J32" s="129"/>
      <c r="K32" s="129"/>
      <c r="L32" s="129"/>
      <c r="M32" s="129" t="str">
        <f>IFERROR(VLOOKUP(ROWS($M$11:M32),$J$11:$J$246,2,0),"")</f>
        <v/>
      </c>
      <c r="N32" s="129"/>
      <c r="O32" s="129"/>
    </row>
    <row r="33" spans="1:15" x14ac:dyDescent="0.25">
      <c r="A33" s="24">
        <v>3255</v>
      </c>
      <c r="B33" s="10" t="s">
        <v>24</v>
      </c>
      <c r="C33" s="131">
        <f>'3.Income &amp; Expenditure Budget'!$E36</f>
        <v>9</v>
      </c>
      <c r="D33" s="129"/>
      <c r="E33" s="129"/>
      <c r="F33" s="129"/>
      <c r="G33" s="129"/>
      <c r="H33" s="129"/>
      <c r="I33" s="129"/>
      <c r="J33" s="129"/>
      <c r="K33" s="129"/>
      <c r="L33" s="129"/>
      <c r="M33" s="129" t="str">
        <f>IFERROR(VLOOKUP(ROWS($M$11:M33),$J$11:$J$246,2,0),"")</f>
        <v/>
      </c>
      <c r="N33" s="129"/>
      <c r="O33" s="129"/>
    </row>
    <row r="34" spans="1:15" x14ac:dyDescent="0.25">
      <c r="A34" s="24">
        <v>3260</v>
      </c>
      <c r="B34" s="10" t="s">
        <v>25</v>
      </c>
      <c r="C34" s="131">
        <f>'3.Income &amp; Expenditure Budget'!$E37</f>
        <v>10</v>
      </c>
      <c r="D34" s="129"/>
      <c r="E34" s="129"/>
      <c r="F34" s="129"/>
      <c r="G34" s="129"/>
      <c r="H34" s="129"/>
      <c r="I34" s="129"/>
      <c r="J34" s="129"/>
      <c r="K34" s="129"/>
      <c r="L34" s="129"/>
      <c r="M34" s="129" t="str">
        <f>IFERROR(VLOOKUP(ROWS($M$11:M34),$J$11:$J$246,2,0),"")</f>
        <v/>
      </c>
      <c r="N34" s="129"/>
      <c r="O34" s="129"/>
    </row>
    <row r="35" spans="1:15" x14ac:dyDescent="0.25">
      <c r="A35" s="24">
        <v>3270</v>
      </c>
      <c r="B35" s="10" t="s">
        <v>26</v>
      </c>
      <c r="C35" s="131">
        <f>'3.Income &amp; Expenditure Budget'!$E38</f>
        <v>1</v>
      </c>
      <c r="D35" s="129"/>
      <c r="E35" s="129"/>
      <c r="F35" s="129"/>
      <c r="G35" s="129"/>
      <c r="H35" s="129"/>
      <c r="I35" s="129"/>
      <c r="J35" s="129"/>
      <c r="K35" s="129"/>
      <c r="L35" s="129"/>
      <c r="M35" s="129" t="str">
        <f>IFERROR(VLOOKUP(ROWS($M$11:M35),$J$11:$J$246,2,0),"")</f>
        <v/>
      </c>
      <c r="N35" s="129"/>
      <c r="O35" s="129"/>
    </row>
    <row r="36" spans="1:15" x14ac:dyDescent="0.25">
      <c r="A36" s="24">
        <v>3275</v>
      </c>
      <c r="B36" s="10" t="s">
        <v>27</v>
      </c>
      <c r="C36" s="131">
        <f>'3.Income &amp; Expenditure Budget'!$E39</f>
        <v>2</v>
      </c>
      <c r="D36" s="129"/>
      <c r="E36" s="129"/>
      <c r="F36" s="129"/>
      <c r="G36" s="129"/>
      <c r="H36" s="129"/>
      <c r="I36" s="129"/>
      <c r="J36" s="129"/>
      <c r="K36" s="129"/>
      <c r="L36" s="129"/>
      <c r="M36" s="129" t="str">
        <f>IFERROR(VLOOKUP(ROWS($M$11:M36),$J$11:$J$246,2,0),"")</f>
        <v/>
      </c>
      <c r="N36" s="129"/>
      <c r="O36" s="129"/>
    </row>
    <row r="37" spans="1:15" x14ac:dyDescent="0.25">
      <c r="A37" s="24">
        <v>3276</v>
      </c>
      <c r="B37" s="10" t="s">
        <v>28</v>
      </c>
      <c r="C37" s="131">
        <f>'3.Income &amp; Expenditure Budget'!$E40</f>
        <v>3</v>
      </c>
      <c r="D37" s="129"/>
      <c r="E37" s="129"/>
      <c r="F37" s="129"/>
      <c r="G37" s="129"/>
      <c r="H37" s="129"/>
      <c r="I37" s="129"/>
      <c r="J37" s="129"/>
      <c r="K37" s="129"/>
      <c r="L37" s="129"/>
      <c r="M37" s="129" t="str">
        <f>IFERROR(VLOOKUP(ROWS($M$11:M37),$J$11:$J$246,2,0),"")</f>
        <v/>
      </c>
      <c r="N37" s="129"/>
      <c r="O37" s="129"/>
    </row>
    <row r="38" spans="1:15" x14ac:dyDescent="0.25">
      <c r="A38" s="24">
        <v>3277</v>
      </c>
      <c r="B38" s="10" t="s">
        <v>29</v>
      </c>
      <c r="C38" s="131">
        <f>'3.Income &amp; Expenditure Budget'!$E41</f>
        <v>4</v>
      </c>
      <c r="D38" s="129"/>
      <c r="E38" s="129"/>
      <c r="F38" s="129"/>
      <c r="G38" s="129"/>
      <c r="H38" s="129"/>
      <c r="I38" s="129"/>
      <c r="J38" s="129"/>
      <c r="K38" s="129"/>
      <c r="L38" s="129"/>
      <c r="M38" s="129" t="str">
        <f>IFERROR(VLOOKUP(ROWS($M$11:M38),$J$11:$J$246,2,0),"")</f>
        <v/>
      </c>
      <c r="N38" s="129"/>
      <c r="O38" s="129"/>
    </row>
    <row r="39" spans="1:15" x14ac:dyDescent="0.25">
      <c r="A39" s="24">
        <v>3289</v>
      </c>
      <c r="B39" s="10" t="s">
        <v>31</v>
      </c>
      <c r="C39" s="131">
        <f>'3.Income &amp; Expenditure Budget'!$E42</f>
        <v>0</v>
      </c>
      <c r="D39" s="129"/>
      <c r="E39" s="129"/>
      <c r="F39" s="129"/>
      <c r="G39" s="129"/>
      <c r="H39" s="129"/>
      <c r="I39" s="129"/>
      <c r="J39" s="129"/>
      <c r="K39" s="129"/>
      <c r="L39" s="129"/>
      <c r="M39" s="129"/>
      <c r="N39" s="129"/>
      <c r="O39" s="129"/>
    </row>
    <row r="40" spans="1:15" x14ac:dyDescent="0.25">
      <c r="A40" s="24">
        <v>3290</v>
      </c>
      <c r="B40" s="10" t="s">
        <v>32</v>
      </c>
      <c r="C40" s="131">
        <f>'3.Income &amp; Expenditure Budget'!$E43</f>
        <v>1608</v>
      </c>
      <c r="D40" s="129"/>
      <c r="E40" s="129"/>
      <c r="F40" s="129"/>
      <c r="G40" s="129"/>
      <c r="H40" s="129"/>
      <c r="I40" s="129"/>
      <c r="J40" s="129"/>
      <c r="K40" s="129"/>
      <c r="L40" s="129"/>
      <c r="M40" s="129" t="str">
        <f>IFERROR(VLOOKUP(ROWS($M$11:M40),$J$11:$J$246,2,0),"")</f>
        <v/>
      </c>
      <c r="N40" s="129"/>
      <c r="O40" s="129"/>
    </row>
    <row r="41" spans="1:15" x14ac:dyDescent="0.25">
      <c r="A41" s="24">
        <v>3292</v>
      </c>
      <c r="B41" s="10" t="s">
        <v>34</v>
      </c>
      <c r="C41" s="131">
        <f>'3.Income &amp; Expenditure Budget'!$E44</f>
        <v>5</v>
      </c>
      <c r="D41" s="129"/>
      <c r="E41" s="129"/>
      <c r="F41" s="129"/>
      <c r="G41" s="129"/>
      <c r="H41" s="129"/>
      <c r="I41" s="129"/>
      <c r="J41" s="129"/>
      <c r="K41" s="129"/>
      <c r="L41" s="129"/>
      <c r="M41" s="129" t="str">
        <f>IFERROR(VLOOKUP(ROWS($M$11:M41),$J$11:$J$246,2,0),"")</f>
        <v/>
      </c>
      <c r="N41" s="129"/>
      <c r="O41" s="129"/>
    </row>
    <row r="42" spans="1:15" x14ac:dyDescent="0.25">
      <c r="A42" s="49">
        <v>3293</v>
      </c>
      <c r="B42" s="10" t="s">
        <v>35</v>
      </c>
      <c r="C42" s="131">
        <f>'3.Income &amp; Expenditure Budget'!$E45</f>
        <v>6</v>
      </c>
      <c r="D42" s="129"/>
      <c r="E42" s="129"/>
      <c r="F42" s="129"/>
      <c r="G42" s="129"/>
      <c r="H42" s="129"/>
      <c r="I42" s="129"/>
      <c r="J42" s="129"/>
      <c r="K42" s="129"/>
      <c r="L42" s="129"/>
      <c r="M42" s="129" t="str">
        <f>IFERROR(VLOOKUP(ROWS($M$11:M42),$J$11:$J$246,2,0),"")</f>
        <v/>
      </c>
      <c r="N42" s="129"/>
      <c r="O42" s="129"/>
    </row>
    <row r="43" spans="1:15" ht="16.5" thickBot="1" x14ac:dyDescent="0.3">
      <c r="A43" s="25">
        <v>3294</v>
      </c>
      <c r="B43" s="11" t="s">
        <v>36</v>
      </c>
      <c r="C43" s="131">
        <f>'3.Income &amp; Expenditure Budget'!$E46</f>
        <v>7</v>
      </c>
      <c r="D43" s="129"/>
      <c r="E43" s="129"/>
      <c r="F43" s="129"/>
      <c r="G43" s="129"/>
      <c r="H43" s="129"/>
      <c r="I43" s="129"/>
      <c r="J43" s="129"/>
      <c r="K43" s="129"/>
      <c r="L43" s="129"/>
      <c r="M43" s="129" t="str">
        <f>IFERROR(VLOOKUP(ROWS($M$11:M43),$J$11:$J$246,2,0),"")</f>
        <v/>
      </c>
      <c r="N43" s="129"/>
      <c r="O43" s="129"/>
    </row>
    <row r="44" spans="1:15" ht="16.5" thickBot="1" x14ac:dyDescent="0.3">
      <c r="A44" s="26" t="s">
        <v>226</v>
      </c>
      <c r="B44" s="12"/>
      <c r="C44" s="61">
        <f>SUM(C11:C43)</f>
        <v>45307.75</v>
      </c>
      <c r="D44" s="114">
        <f t="shared" ref="D44:O44" si="0">SUM(D11:D43)</f>
        <v>0</v>
      </c>
      <c r="E44" s="114">
        <f t="shared" si="0"/>
        <v>0</v>
      </c>
      <c r="F44" s="114">
        <f t="shared" si="0"/>
        <v>0</v>
      </c>
      <c r="G44" s="114">
        <f t="shared" si="0"/>
        <v>0</v>
      </c>
      <c r="H44" s="114">
        <f t="shared" si="0"/>
        <v>0</v>
      </c>
      <c r="I44" s="114">
        <f t="shared" si="0"/>
        <v>0</v>
      </c>
      <c r="J44" s="114">
        <f t="shared" si="0"/>
        <v>0</v>
      </c>
      <c r="K44" s="114">
        <f t="shared" si="0"/>
        <v>0</v>
      </c>
      <c r="L44" s="114">
        <f t="shared" si="0"/>
        <v>0</v>
      </c>
      <c r="M44" s="114">
        <f t="shared" si="0"/>
        <v>0</v>
      </c>
      <c r="N44" s="114">
        <f t="shared" si="0"/>
        <v>0</v>
      </c>
      <c r="O44" s="114">
        <f t="shared" si="0"/>
        <v>0</v>
      </c>
    </row>
    <row r="45" spans="1:15" ht="16.5" thickBot="1" x14ac:dyDescent="0.3">
      <c r="A45" s="21"/>
      <c r="B45" s="5"/>
      <c r="C45" s="62"/>
    </row>
    <row r="46" spans="1:15" ht="16.5" thickBot="1" x14ac:dyDescent="0.3">
      <c r="A46" s="478" t="s">
        <v>38</v>
      </c>
      <c r="B46" s="479"/>
      <c r="C46" s="480"/>
    </row>
    <row r="47" spans="1:15" x14ac:dyDescent="0.25">
      <c r="A47" s="23">
        <v>3295</v>
      </c>
      <c r="B47" s="134" t="s">
        <v>37</v>
      </c>
      <c r="C47" s="131">
        <f>'3.Income &amp; Expenditure Budget'!$E50</f>
        <v>1</v>
      </c>
      <c r="D47" s="129"/>
      <c r="E47" s="129"/>
      <c r="F47" s="129"/>
      <c r="G47" s="129"/>
      <c r="H47" s="129"/>
      <c r="I47" s="129"/>
      <c r="J47" s="129"/>
      <c r="K47" s="129"/>
      <c r="L47" s="129"/>
      <c r="M47" s="129" t="str">
        <f>IFERROR(VLOOKUP(ROWS($M$11:M47),$J$11:$J$246,2,0),"")</f>
        <v/>
      </c>
      <c r="N47" s="129"/>
      <c r="O47" s="129"/>
    </row>
    <row r="48" spans="1:15" x14ac:dyDescent="0.25">
      <c r="A48" s="24">
        <v>3296</v>
      </c>
      <c r="B48" s="135" t="s">
        <v>39</v>
      </c>
      <c r="C48" s="131">
        <f>'3.Income &amp; Expenditure Budget'!$E51</f>
        <v>2</v>
      </c>
      <c r="D48" s="129"/>
      <c r="E48" s="129"/>
      <c r="F48" s="129"/>
      <c r="G48" s="129"/>
      <c r="H48" s="129"/>
      <c r="I48" s="129"/>
      <c r="J48" s="129"/>
      <c r="K48" s="129"/>
      <c r="L48" s="129"/>
      <c r="M48" s="129" t="str">
        <f>IFERROR(VLOOKUP(ROWS($M$11:M48),$J$11:$J$246,2,0),"")</f>
        <v/>
      </c>
      <c r="N48" s="129"/>
      <c r="O48" s="129"/>
    </row>
    <row r="49" spans="1:15" x14ac:dyDescent="0.25">
      <c r="A49" s="24">
        <v>3297</v>
      </c>
      <c r="B49" s="135" t="s">
        <v>40</v>
      </c>
      <c r="C49" s="131">
        <f>'3.Income &amp; Expenditure Budget'!$E52</f>
        <v>3</v>
      </c>
      <c r="D49" s="129"/>
      <c r="E49" s="129"/>
      <c r="F49" s="129"/>
      <c r="G49" s="129"/>
      <c r="H49" s="129"/>
      <c r="I49" s="129"/>
      <c r="J49" s="129"/>
      <c r="K49" s="129"/>
      <c r="L49" s="129"/>
      <c r="M49" s="129" t="str">
        <f>IFERROR(VLOOKUP(ROWS($M$11:M49),$J$11:$J$246,2,0),"")</f>
        <v/>
      </c>
      <c r="N49" s="129"/>
      <c r="O49" s="129"/>
    </row>
    <row r="50" spans="1:15" x14ac:dyDescent="0.25">
      <c r="A50" s="24">
        <v>3298</v>
      </c>
      <c r="B50" s="135" t="s">
        <v>41</v>
      </c>
      <c r="C50" s="131">
        <f>'3.Income &amp; Expenditure Budget'!$E53</f>
        <v>4</v>
      </c>
      <c r="D50" s="129"/>
      <c r="E50" s="129"/>
      <c r="F50" s="129"/>
      <c r="G50" s="129"/>
      <c r="H50" s="129"/>
      <c r="I50" s="129"/>
      <c r="J50" s="129"/>
      <c r="K50" s="129"/>
      <c r="L50" s="129"/>
      <c r="M50" s="129" t="str">
        <f>IFERROR(VLOOKUP(ROWS($M$11:M50),$J$11:$J$246,2,0),"")</f>
        <v/>
      </c>
      <c r="N50" s="129"/>
      <c r="O50" s="129"/>
    </row>
    <row r="51" spans="1:15" ht="16.5" thickBot="1" x14ac:dyDescent="0.3">
      <c r="A51" s="51">
        <v>3299</v>
      </c>
      <c r="B51" s="136" t="s">
        <v>42</v>
      </c>
      <c r="C51" s="131">
        <f>'3.Income &amp; Expenditure Budget'!$E54</f>
        <v>5945.5</v>
      </c>
      <c r="D51" s="129"/>
      <c r="E51" s="129"/>
      <c r="F51" s="129"/>
      <c r="G51" s="129"/>
      <c r="H51" s="129"/>
      <c r="I51" s="129"/>
      <c r="J51" s="129"/>
      <c r="K51" s="129"/>
      <c r="L51" s="129"/>
      <c r="M51" s="129" t="str">
        <f>IFERROR(VLOOKUP(ROWS($M$11:M54),$J$11:$J$246,2,0),"")</f>
        <v/>
      </c>
      <c r="N51" s="129"/>
      <c r="O51" s="129"/>
    </row>
    <row r="52" spans="1:15" ht="16.5" thickBot="1" x14ac:dyDescent="0.3">
      <c r="A52" s="477" t="s">
        <v>228</v>
      </c>
      <c r="B52" s="490"/>
      <c r="C52" s="61">
        <f>SUM(C47:C51)</f>
        <v>5955.5</v>
      </c>
      <c r="D52" s="114">
        <f t="shared" ref="D52:O52" si="1">SUM(D47:D51)</f>
        <v>0</v>
      </c>
      <c r="E52" s="114">
        <f t="shared" si="1"/>
        <v>0</v>
      </c>
      <c r="F52" s="114">
        <f t="shared" si="1"/>
        <v>0</v>
      </c>
      <c r="G52" s="114">
        <f t="shared" si="1"/>
        <v>0</v>
      </c>
      <c r="H52" s="114">
        <f t="shared" si="1"/>
        <v>0</v>
      </c>
      <c r="I52" s="114">
        <f t="shared" si="1"/>
        <v>0</v>
      </c>
      <c r="J52" s="114">
        <f t="shared" si="1"/>
        <v>0</v>
      </c>
      <c r="K52" s="114">
        <f t="shared" si="1"/>
        <v>0</v>
      </c>
      <c r="L52" s="114">
        <f t="shared" si="1"/>
        <v>0</v>
      </c>
      <c r="M52" s="114">
        <f t="shared" si="1"/>
        <v>0</v>
      </c>
      <c r="N52" s="114">
        <f t="shared" si="1"/>
        <v>0</v>
      </c>
      <c r="O52" s="114">
        <f t="shared" si="1"/>
        <v>0</v>
      </c>
    </row>
    <row r="53" spans="1:15" ht="16.5" thickBot="1" x14ac:dyDescent="0.3">
      <c r="A53" s="28"/>
      <c r="B53" s="14"/>
      <c r="C53" s="63"/>
    </row>
    <row r="54" spans="1:15" ht="16.5" thickBot="1" x14ac:dyDescent="0.3">
      <c r="A54" s="477" t="s">
        <v>44</v>
      </c>
      <c r="B54" s="464"/>
      <c r="C54" s="480"/>
    </row>
    <row r="55" spans="1:15" x14ac:dyDescent="0.25">
      <c r="A55" s="24">
        <v>3300</v>
      </c>
      <c r="B55" s="10" t="s">
        <v>43</v>
      </c>
      <c r="C55" s="131">
        <f>'3.Income &amp; Expenditure Budget'!$E58</f>
        <v>1</v>
      </c>
      <c r="D55" s="129"/>
      <c r="E55" s="129"/>
      <c r="F55" s="129"/>
      <c r="G55" s="129"/>
      <c r="H55" s="129"/>
      <c r="I55" s="129"/>
      <c r="J55" s="129"/>
      <c r="K55" s="129"/>
      <c r="L55" s="129"/>
      <c r="M55" s="129" t="str">
        <f>IFERROR(VLOOKUP(ROWS($M$11:M55),$J$11:$J$246,2,0),"")</f>
        <v/>
      </c>
      <c r="N55" s="129"/>
      <c r="O55" s="129"/>
    </row>
    <row r="56" spans="1:15" x14ac:dyDescent="0.25">
      <c r="A56" s="24">
        <v>3310</v>
      </c>
      <c r="B56" s="10" t="s">
        <v>45</v>
      </c>
      <c r="C56" s="131">
        <f>'3.Income &amp; Expenditure Budget'!$E59</f>
        <v>2</v>
      </c>
      <c r="D56" s="129"/>
      <c r="E56" s="129"/>
      <c r="F56" s="129"/>
      <c r="G56" s="129"/>
      <c r="H56" s="129"/>
      <c r="I56" s="129"/>
      <c r="J56" s="129"/>
      <c r="K56" s="129"/>
      <c r="L56" s="129"/>
      <c r="M56" s="129" t="str">
        <f>IFERROR(VLOOKUP(ROWS($M$11:M56),$J$11:$J$246,2,0),"")</f>
        <v/>
      </c>
      <c r="N56" s="129"/>
      <c r="O56" s="129"/>
    </row>
    <row r="57" spans="1:15" x14ac:dyDescent="0.25">
      <c r="A57" s="24">
        <v>3330</v>
      </c>
      <c r="B57" s="10" t="s">
        <v>46</v>
      </c>
      <c r="C57" s="131">
        <f>'3.Income &amp; Expenditure Budget'!$E60</f>
        <v>3</v>
      </c>
      <c r="D57" s="129"/>
      <c r="E57" s="129"/>
      <c r="F57" s="129"/>
      <c r="G57" s="129"/>
      <c r="H57" s="129"/>
      <c r="I57" s="129"/>
      <c r="J57" s="129"/>
      <c r="K57" s="129"/>
      <c r="L57" s="129"/>
      <c r="M57" s="129" t="str">
        <f>IFERROR(VLOOKUP(ROWS($M$11:M57),$J$11:$J$246,2,0),"")</f>
        <v/>
      </c>
      <c r="N57" s="129"/>
      <c r="O57" s="129"/>
    </row>
    <row r="58" spans="1:15" x14ac:dyDescent="0.25">
      <c r="A58" s="24">
        <v>3335</v>
      </c>
      <c r="B58" s="10" t="s">
        <v>253</v>
      </c>
      <c r="C58" s="131">
        <f>'3.Income &amp; Expenditure Budget'!$E61</f>
        <v>4</v>
      </c>
      <c r="D58" s="129"/>
      <c r="E58" s="129"/>
      <c r="F58" s="129"/>
      <c r="G58" s="129"/>
      <c r="H58" s="129"/>
      <c r="I58" s="129"/>
      <c r="J58" s="129"/>
      <c r="K58" s="129"/>
      <c r="L58" s="129"/>
      <c r="M58" s="129" t="str">
        <f>IFERROR(VLOOKUP(ROWS($M$11:M58),$J$11:$J$246,2,0),"")</f>
        <v/>
      </c>
      <c r="N58" s="129"/>
      <c r="O58" s="129"/>
    </row>
    <row r="59" spans="1:15" x14ac:dyDescent="0.25">
      <c r="A59" s="24">
        <v>3350</v>
      </c>
      <c r="B59" s="10" t="s">
        <v>48</v>
      </c>
      <c r="C59" s="131">
        <f>'3.Income &amp; Expenditure Budget'!$E62</f>
        <v>5</v>
      </c>
      <c r="D59" s="129"/>
      <c r="E59" s="129"/>
      <c r="F59" s="129"/>
      <c r="G59" s="129"/>
      <c r="H59" s="129"/>
      <c r="I59" s="129"/>
      <c r="J59" s="129"/>
      <c r="K59" s="129"/>
      <c r="L59" s="129"/>
      <c r="M59" s="129" t="str">
        <f>IFERROR(VLOOKUP(ROWS($M$11:M59),$J$11:$J$246,2,0),"")</f>
        <v/>
      </c>
      <c r="N59" s="129"/>
      <c r="O59" s="129"/>
    </row>
    <row r="60" spans="1:15" x14ac:dyDescent="0.25">
      <c r="A60" s="24">
        <v>3370</v>
      </c>
      <c r="B60" s="10" t="s">
        <v>49</v>
      </c>
      <c r="C60" s="131">
        <f>'3.Income &amp; Expenditure Budget'!$E63</f>
        <v>6</v>
      </c>
      <c r="D60" s="129"/>
      <c r="E60" s="129"/>
      <c r="F60" s="129"/>
      <c r="G60" s="129"/>
      <c r="H60" s="129"/>
      <c r="I60" s="129"/>
      <c r="J60" s="129"/>
      <c r="K60" s="129"/>
      <c r="L60" s="129"/>
      <c r="M60" s="129" t="str">
        <f>IFERROR(VLOOKUP(ROWS($M$11:M60),$J$11:$J$246,2,0),"")</f>
        <v/>
      </c>
      <c r="N60" s="129"/>
      <c r="O60" s="129"/>
    </row>
    <row r="61" spans="1:15" x14ac:dyDescent="0.25">
      <c r="A61" s="24">
        <v>3375</v>
      </c>
      <c r="B61" s="10" t="s">
        <v>50</v>
      </c>
      <c r="C61" s="131">
        <f>'3.Income &amp; Expenditure Budget'!$E64</f>
        <v>7</v>
      </c>
      <c r="D61" s="129"/>
      <c r="E61" s="129"/>
      <c r="F61" s="129"/>
      <c r="G61" s="129"/>
      <c r="H61" s="129"/>
      <c r="I61" s="129"/>
      <c r="J61" s="129"/>
      <c r="K61" s="129"/>
      <c r="L61" s="129"/>
      <c r="M61" s="129" t="str">
        <f>IFERROR(VLOOKUP(ROWS($M$11:M62),$J$11:$J$246,2,0),"")</f>
        <v/>
      </c>
      <c r="N61" s="129"/>
      <c r="O61" s="129"/>
    </row>
    <row r="62" spans="1:15" x14ac:dyDescent="0.25">
      <c r="A62" s="24">
        <v>3380</v>
      </c>
      <c r="B62" s="10" t="s">
        <v>51</v>
      </c>
      <c r="C62" s="131">
        <f>'3.Income &amp; Expenditure Budget'!$E65</f>
        <v>8</v>
      </c>
      <c r="D62" s="129"/>
      <c r="E62" s="129"/>
      <c r="F62" s="129"/>
      <c r="G62" s="129"/>
      <c r="H62" s="129"/>
      <c r="I62" s="129"/>
      <c r="J62" s="129"/>
      <c r="K62" s="129"/>
      <c r="L62" s="129"/>
      <c r="M62" s="129"/>
      <c r="N62" s="129"/>
      <c r="O62" s="129"/>
    </row>
    <row r="63" spans="1:15" x14ac:dyDescent="0.25">
      <c r="A63" s="24">
        <v>3390</v>
      </c>
      <c r="B63" s="10" t="s">
        <v>52</v>
      </c>
      <c r="C63" s="131">
        <f>'3.Income &amp; Expenditure Budget'!$E66</f>
        <v>9</v>
      </c>
      <c r="D63" s="129"/>
      <c r="E63" s="129"/>
      <c r="F63" s="129"/>
      <c r="G63" s="129"/>
      <c r="H63" s="129"/>
      <c r="I63" s="129"/>
      <c r="J63" s="129"/>
      <c r="K63" s="129"/>
      <c r="L63" s="129"/>
      <c r="M63" s="129" t="str">
        <f>IFERROR(VLOOKUP(ROWS($M$11:M63),$J$11:$J$246,2,0),"")</f>
        <v/>
      </c>
      <c r="N63" s="129"/>
      <c r="O63" s="129"/>
    </row>
    <row r="64" spans="1:15" x14ac:dyDescent="0.25">
      <c r="A64" s="24">
        <v>3395</v>
      </c>
      <c r="B64" s="10" t="s">
        <v>53</v>
      </c>
      <c r="C64" s="131">
        <f>'3.Income &amp; Expenditure Budget'!$E67</f>
        <v>10</v>
      </c>
      <c r="D64" s="129"/>
      <c r="E64" s="129"/>
      <c r="F64" s="129"/>
      <c r="G64" s="129"/>
      <c r="H64" s="129"/>
      <c r="I64" s="129"/>
      <c r="J64" s="129"/>
      <c r="K64" s="129"/>
      <c r="L64" s="129"/>
      <c r="M64" s="129"/>
      <c r="N64" s="129"/>
      <c r="O64" s="129"/>
    </row>
    <row r="65" spans="1:15" x14ac:dyDescent="0.25">
      <c r="A65" s="24">
        <v>3410</v>
      </c>
      <c r="B65" s="10" t="s">
        <v>54</v>
      </c>
      <c r="C65" s="131">
        <f>'3.Income &amp; Expenditure Budget'!$E68</f>
        <v>1</v>
      </c>
      <c r="D65" s="129"/>
      <c r="E65" s="129"/>
      <c r="F65" s="129"/>
      <c r="G65" s="129"/>
      <c r="H65" s="129"/>
      <c r="I65" s="129"/>
      <c r="J65" s="129"/>
      <c r="K65" s="129"/>
      <c r="L65" s="129"/>
      <c r="M65" s="129" t="str">
        <f>IFERROR(VLOOKUP(ROWS($M$11:M65),$J$11:$J$246,2,0),"")</f>
        <v/>
      </c>
      <c r="N65" s="129"/>
      <c r="O65" s="129"/>
    </row>
    <row r="66" spans="1:15" x14ac:dyDescent="0.25">
      <c r="A66" s="24">
        <v>3420</v>
      </c>
      <c r="B66" s="10" t="s">
        <v>55</v>
      </c>
      <c r="C66" s="131">
        <f>'3.Income &amp; Expenditure Budget'!$E69</f>
        <v>2</v>
      </c>
      <c r="D66" s="129"/>
      <c r="E66" s="129"/>
      <c r="F66" s="129"/>
      <c r="G66" s="129"/>
      <c r="H66" s="129"/>
      <c r="I66" s="129"/>
      <c r="J66" s="129"/>
      <c r="K66" s="129"/>
      <c r="L66" s="129"/>
      <c r="M66" s="129" t="str">
        <f>IFERROR(VLOOKUP(ROWS($M$11:M66),$J$11:$J$246,2,0),"")</f>
        <v/>
      </c>
      <c r="N66" s="129"/>
      <c r="O66" s="129"/>
    </row>
    <row r="67" spans="1:15" x14ac:dyDescent="0.25">
      <c r="A67" s="24">
        <v>3430</v>
      </c>
      <c r="B67" s="10" t="s">
        <v>56</v>
      </c>
      <c r="C67" s="131">
        <f>'3.Income &amp; Expenditure Budget'!$E70</f>
        <v>3</v>
      </c>
      <c r="D67" s="129"/>
      <c r="E67" s="129"/>
      <c r="F67" s="129"/>
      <c r="G67" s="129"/>
      <c r="H67" s="129"/>
      <c r="I67" s="129"/>
      <c r="J67" s="129"/>
      <c r="K67" s="129"/>
      <c r="L67" s="129"/>
      <c r="M67" s="129" t="str">
        <f>IFERROR(VLOOKUP(ROWS($M$11:M67),$J$11:$J$246,2,0),"")</f>
        <v/>
      </c>
      <c r="N67" s="129"/>
      <c r="O67" s="129"/>
    </row>
    <row r="68" spans="1:15" x14ac:dyDescent="0.25">
      <c r="A68" s="24">
        <v>3440</v>
      </c>
      <c r="B68" s="10" t="s">
        <v>57</v>
      </c>
      <c r="C68" s="131">
        <f>'3.Income &amp; Expenditure Budget'!$E71</f>
        <v>4</v>
      </c>
      <c r="D68" s="129"/>
      <c r="E68" s="129"/>
      <c r="F68" s="129"/>
      <c r="G68" s="129"/>
      <c r="H68" s="129"/>
      <c r="I68" s="129"/>
      <c r="J68" s="129"/>
      <c r="K68" s="129"/>
      <c r="L68" s="129"/>
      <c r="M68" s="129" t="str">
        <f>IFERROR(VLOOKUP(ROWS($M$11:M68),$J$11:$J$246,2,0),"")</f>
        <v/>
      </c>
      <c r="N68" s="129"/>
      <c r="O68" s="129"/>
    </row>
    <row r="69" spans="1:15" x14ac:dyDescent="0.25">
      <c r="A69" s="24">
        <v>3450</v>
      </c>
      <c r="B69" s="10" t="s">
        <v>58</v>
      </c>
      <c r="C69" s="131">
        <f>'3.Income &amp; Expenditure Budget'!$E72</f>
        <v>5</v>
      </c>
      <c r="D69" s="129"/>
      <c r="E69" s="129"/>
      <c r="F69" s="129"/>
      <c r="G69" s="129"/>
      <c r="H69" s="129"/>
      <c r="I69" s="129"/>
      <c r="J69" s="129"/>
      <c r="K69" s="129"/>
      <c r="L69" s="129"/>
      <c r="M69" s="129" t="str">
        <f>IFERROR(VLOOKUP(ROWS($M$11:M69),$J$11:$J$246,2,0),"")</f>
        <v/>
      </c>
      <c r="N69" s="129"/>
      <c r="O69" s="129"/>
    </row>
    <row r="70" spans="1:15" x14ac:dyDescent="0.25">
      <c r="A70" s="24">
        <v>3460</v>
      </c>
      <c r="B70" s="10" t="s">
        <v>59</v>
      </c>
      <c r="C70" s="131">
        <f>'3.Income &amp; Expenditure Budget'!$E73</f>
        <v>6</v>
      </c>
      <c r="D70" s="129"/>
      <c r="E70" s="129"/>
      <c r="F70" s="129"/>
      <c r="G70" s="129"/>
      <c r="H70" s="129"/>
      <c r="I70" s="129"/>
      <c r="J70" s="129"/>
      <c r="K70" s="129"/>
      <c r="L70" s="129"/>
      <c r="M70" s="129"/>
      <c r="N70" s="129"/>
      <c r="O70" s="129"/>
    </row>
    <row r="71" spans="1:15" x14ac:dyDescent="0.25">
      <c r="A71" s="24">
        <v>3490</v>
      </c>
      <c r="B71" s="10" t="s">
        <v>60</v>
      </c>
      <c r="C71" s="131">
        <f>'3.Income &amp; Expenditure Budget'!$E74</f>
        <v>7</v>
      </c>
      <c r="D71" s="129"/>
      <c r="E71" s="129"/>
      <c r="F71" s="129"/>
      <c r="G71" s="129"/>
      <c r="H71" s="129"/>
      <c r="I71" s="129"/>
      <c r="J71" s="129"/>
      <c r="K71" s="129"/>
      <c r="L71" s="129"/>
      <c r="M71" s="129" t="str">
        <f>IFERROR(VLOOKUP(ROWS($M$11:M71),$J$11:$J$246,2,0),"")</f>
        <v/>
      </c>
      <c r="N71" s="129"/>
      <c r="O71" s="129"/>
    </row>
    <row r="72" spans="1:15" x14ac:dyDescent="0.25">
      <c r="A72" s="24">
        <v>3495</v>
      </c>
      <c r="B72" s="10" t="s">
        <v>61</v>
      </c>
      <c r="C72" s="131">
        <f>'3.Income &amp; Expenditure Budget'!$E75</f>
        <v>8</v>
      </c>
      <c r="D72" s="129"/>
      <c r="E72" s="129"/>
      <c r="F72" s="129"/>
      <c r="G72" s="129"/>
      <c r="H72" s="129"/>
      <c r="I72" s="129"/>
      <c r="J72" s="129"/>
      <c r="K72" s="129"/>
      <c r="L72" s="129"/>
      <c r="M72" s="129" t="str">
        <f>IFERROR(VLOOKUP(ROWS($M$11:M72),$J$11:$J$246,2,0),"")</f>
        <v/>
      </c>
      <c r="N72" s="129"/>
      <c r="O72" s="129"/>
    </row>
    <row r="73" spans="1:15" x14ac:dyDescent="0.25">
      <c r="A73" s="24">
        <v>3500</v>
      </c>
      <c r="B73" s="10" t="s">
        <v>62</v>
      </c>
      <c r="C73" s="131">
        <f>'3.Income &amp; Expenditure Budget'!$E76</f>
        <v>9</v>
      </c>
      <c r="D73" s="129"/>
      <c r="E73" s="129"/>
      <c r="F73" s="129"/>
      <c r="G73" s="129"/>
      <c r="H73" s="129"/>
      <c r="I73" s="129"/>
      <c r="J73" s="129"/>
      <c r="K73" s="129"/>
      <c r="L73" s="129"/>
      <c r="M73" s="129" t="str">
        <f>IFERROR(VLOOKUP(ROWS($M$11:M73),$J$11:$J$246,2,0),"")</f>
        <v/>
      </c>
      <c r="N73" s="129"/>
      <c r="O73" s="129"/>
    </row>
    <row r="74" spans="1:15" x14ac:dyDescent="0.25">
      <c r="A74" s="24">
        <v>3510</v>
      </c>
      <c r="B74" s="10" t="s">
        <v>286</v>
      </c>
      <c r="C74" s="131">
        <f>'3.Income &amp; Expenditure Budget'!$E77</f>
        <v>10</v>
      </c>
      <c r="D74" s="129"/>
      <c r="E74" s="129"/>
      <c r="F74" s="129"/>
      <c r="G74" s="129"/>
      <c r="H74" s="129"/>
      <c r="I74" s="129"/>
      <c r="J74" s="129"/>
      <c r="K74" s="129"/>
      <c r="L74" s="129"/>
      <c r="M74" s="129" t="str">
        <f>IFERROR(VLOOKUP(ROWS($M$11:M74),$J$11:$J$246,2,0),"")</f>
        <v/>
      </c>
      <c r="N74" s="129"/>
      <c r="O74" s="129"/>
    </row>
    <row r="75" spans="1:15" x14ac:dyDescent="0.25">
      <c r="A75" s="24">
        <v>3511</v>
      </c>
      <c r="B75" s="10" t="s">
        <v>288</v>
      </c>
      <c r="C75" s="131">
        <f>'3.Income &amp; Expenditure Budget'!$E78</f>
        <v>1</v>
      </c>
      <c r="D75" s="129"/>
      <c r="E75" s="129"/>
      <c r="F75" s="129"/>
      <c r="G75" s="129"/>
      <c r="H75" s="129"/>
      <c r="I75" s="129"/>
      <c r="J75" s="129"/>
      <c r="K75" s="129"/>
      <c r="L75" s="129"/>
      <c r="M75" s="129"/>
      <c r="N75" s="129"/>
      <c r="O75" s="129"/>
    </row>
    <row r="76" spans="1:15" x14ac:dyDescent="0.25">
      <c r="A76" s="24">
        <v>3520</v>
      </c>
      <c r="B76" s="10" t="s">
        <v>64</v>
      </c>
      <c r="C76" s="131">
        <f>'3.Income &amp; Expenditure Budget'!$E79</f>
        <v>2</v>
      </c>
      <c r="D76" s="129"/>
      <c r="E76" s="129"/>
      <c r="F76" s="129"/>
      <c r="G76" s="129"/>
      <c r="H76" s="129"/>
      <c r="I76" s="129"/>
      <c r="J76" s="129"/>
      <c r="K76" s="129"/>
      <c r="L76" s="129"/>
      <c r="M76" s="129" t="str">
        <f>IFERROR(VLOOKUP(ROWS($M$11:M76),$J$11:$J$246,2,0),"")</f>
        <v/>
      </c>
      <c r="N76" s="129"/>
      <c r="O76" s="129"/>
    </row>
    <row r="77" spans="1:15" x14ac:dyDescent="0.25">
      <c r="A77" s="24">
        <v>3530</v>
      </c>
      <c r="B77" s="10" t="s">
        <v>65</v>
      </c>
      <c r="C77" s="131">
        <f>'3.Income &amp; Expenditure Budget'!$E80</f>
        <v>3</v>
      </c>
      <c r="D77" s="129"/>
      <c r="E77" s="129"/>
      <c r="F77" s="129"/>
      <c r="G77" s="129"/>
      <c r="H77" s="129"/>
      <c r="I77" s="129"/>
      <c r="J77" s="129"/>
      <c r="K77" s="129"/>
      <c r="L77" s="129"/>
      <c r="M77" s="129" t="str">
        <f>IFERROR(VLOOKUP(ROWS($M$11:M77),$J$11:$J$246,2,0),"")</f>
        <v/>
      </c>
      <c r="N77" s="129"/>
      <c r="O77" s="129"/>
    </row>
    <row r="78" spans="1:15" x14ac:dyDescent="0.25">
      <c r="A78" s="24">
        <v>3531</v>
      </c>
      <c r="B78" s="10" t="s">
        <v>66</v>
      </c>
      <c r="C78" s="131">
        <f>'3.Income &amp; Expenditure Budget'!$E81</f>
        <v>4</v>
      </c>
      <c r="D78" s="129"/>
      <c r="E78" s="129"/>
      <c r="F78" s="129"/>
      <c r="G78" s="129"/>
      <c r="H78" s="129"/>
      <c r="I78" s="129"/>
      <c r="J78" s="129"/>
      <c r="K78" s="129"/>
      <c r="L78" s="129"/>
      <c r="M78" s="129" t="str">
        <f>IFERROR(VLOOKUP(ROWS($M$11:M78),$J$11:$J$246,2,0),"")</f>
        <v/>
      </c>
      <c r="N78" s="129"/>
      <c r="O78" s="129"/>
    </row>
    <row r="79" spans="1:15" x14ac:dyDescent="0.25">
      <c r="A79" s="24">
        <v>3535</v>
      </c>
      <c r="B79" s="10" t="s">
        <v>67</v>
      </c>
      <c r="C79" s="131">
        <f>'3.Income &amp; Expenditure Budget'!$E82</f>
        <v>5</v>
      </c>
      <c r="D79" s="129"/>
      <c r="E79" s="129"/>
      <c r="F79" s="129"/>
      <c r="G79" s="129"/>
      <c r="H79" s="129"/>
      <c r="I79" s="129"/>
      <c r="J79" s="129"/>
      <c r="K79" s="129"/>
      <c r="L79" s="129"/>
      <c r="M79" s="129" t="str">
        <f>IFERROR(VLOOKUP(ROWS($M$11:M79),$J$11:$J$246,2,0),"")</f>
        <v/>
      </c>
      <c r="N79" s="129"/>
      <c r="O79" s="129"/>
    </row>
    <row r="80" spans="1:15" x14ac:dyDescent="0.25">
      <c r="A80" s="24">
        <v>3540</v>
      </c>
      <c r="B80" s="10" t="s">
        <v>68</v>
      </c>
      <c r="C80" s="131">
        <f>'3.Income &amp; Expenditure Budget'!$E83</f>
        <v>6</v>
      </c>
      <c r="D80" s="129"/>
      <c r="E80" s="129"/>
      <c r="F80" s="129"/>
      <c r="G80" s="129"/>
      <c r="H80" s="129"/>
      <c r="I80" s="129"/>
      <c r="J80" s="129"/>
      <c r="K80" s="129"/>
      <c r="L80" s="129"/>
      <c r="M80" s="129" t="str">
        <f>IFERROR(VLOOKUP(ROWS($M$11:M80),$J$11:$J$246,2,0),"")</f>
        <v/>
      </c>
      <c r="N80" s="129"/>
      <c r="O80" s="129"/>
    </row>
    <row r="81" spans="1:15" x14ac:dyDescent="0.25">
      <c r="A81" s="24">
        <v>3545</v>
      </c>
      <c r="B81" s="10" t="s">
        <v>69</v>
      </c>
      <c r="C81" s="131">
        <f>'3.Income &amp; Expenditure Budget'!$E84</f>
        <v>7</v>
      </c>
      <c r="D81" s="129"/>
      <c r="E81" s="129"/>
      <c r="F81" s="129"/>
      <c r="G81" s="129"/>
      <c r="H81" s="129"/>
      <c r="I81" s="129"/>
      <c r="J81" s="129"/>
      <c r="K81" s="129"/>
      <c r="L81" s="129"/>
      <c r="M81" s="129"/>
      <c r="N81" s="129"/>
      <c r="O81" s="129"/>
    </row>
    <row r="82" spans="1:15" x14ac:dyDescent="0.25">
      <c r="A82" s="24">
        <v>3550</v>
      </c>
      <c r="B82" s="10" t="s">
        <v>70</v>
      </c>
      <c r="C82" s="131">
        <f>'3.Income &amp; Expenditure Budget'!$E85</f>
        <v>8</v>
      </c>
      <c r="D82" s="129"/>
      <c r="E82" s="129"/>
      <c r="F82" s="129"/>
      <c r="G82" s="129"/>
      <c r="H82" s="129"/>
      <c r="I82" s="129"/>
      <c r="J82" s="129"/>
      <c r="K82" s="129"/>
      <c r="L82" s="129"/>
      <c r="M82" s="129" t="str">
        <f>IFERROR(VLOOKUP(ROWS($M$11:M82),$J$11:$J$246,2,0),"")</f>
        <v/>
      </c>
      <c r="N82" s="129"/>
      <c r="O82" s="129"/>
    </row>
    <row r="83" spans="1:15" x14ac:dyDescent="0.25">
      <c r="A83" s="24">
        <v>3570</v>
      </c>
      <c r="B83" s="10" t="s">
        <v>71</v>
      </c>
      <c r="C83" s="131">
        <f>'3.Income &amp; Expenditure Budget'!$E86</f>
        <v>9</v>
      </c>
      <c r="D83" s="129"/>
      <c r="E83" s="129"/>
      <c r="F83" s="129"/>
      <c r="G83" s="129"/>
      <c r="H83" s="129"/>
      <c r="I83" s="129"/>
      <c r="J83" s="129"/>
      <c r="K83" s="129"/>
      <c r="L83" s="129"/>
      <c r="M83" s="129" t="str">
        <f>IFERROR(VLOOKUP(ROWS($M$11:M83),$J$11:$J$246,2,0),"")</f>
        <v/>
      </c>
      <c r="N83" s="129"/>
      <c r="O83" s="129"/>
    </row>
    <row r="84" spans="1:15" x14ac:dyDescent="0.25">
      <c r="A84" s="24">
        <v>3572</v>
      </c>
      <c r="B84" s="10" t="s">
        <v>72</v>
      </c>
      <c r="C84" s="131">
        <f>'3.Income &amp; Expenditure Budget'!$E87</f>
        <v>10</v>
      </c>
      <c r="D84" s="129"/>
      <c r="E84" s="129"/>
      <c r="F84" s="129"/>
      <c r="G84" s="129"/>
      <c r="H84" s="129"/>
      <c r="I84" s="129"/>
      <c r="J84" s="129"/>
      <c r="K84" s="129"/>
      <c r="L84" s="129"/>
      <c r="M84" s="129" t="str">
        <f>IFERROR(VLOOKUP(ROWS($M$11:M84),$J$11:$J$246,2,0),"")</f>
        <v/>
      </c>
      <c r="N84" s="129"/>
      <c r="O84" s="129"/>
    </row>
    <row r="85" spans="1:15" x14ac:dyDescent="0.25">
      <c r="A85" s="24">
        <v>3573</v>
      </c>
      <c r="B85" s="10" t="s">
        <v>73</v>
      </c>
      <c r="C85" s="131">
        <f>'3.Income &amp; Expenditure Budget'!$E88</f>
        <v>1</v>
      </c>
      <c r="D85" s="129"/>
      <c r="E85" s="129"/>
      <c r="F85" s="129"/>
      <c r="G85" s="129"/>
      <c r="H85" s="129"/>
      <c r="I85" s="129"/>
      <c r="J85" s="129"/>
      <c r="K85" s="129"/>
      <c r="L85" s="129"/>
      <c r="M85" s="129" t="str">
        <f>IFERROR(VLOOKUP(ROWS($M$11:M85),$J$11:$J$246,2,0),"")</f>
        <v/>
      </c>
      <c r="N85" s="129"/>
      <c r="O85" s="129"/>
    </row>
    <row r="86" spans="1:15" x14ac:dyDescent="0.25">
      <c r="A86" s="24">
        <v>3574</v>
      </c>
      <c r="B86" s="10" t="s">
        <v>75</v>
      </c>
      <c r="C86" s="131">
        <f>'3.Income &amp; Expenditure Budget'!$E89</f>
        <v>2</v>
      </c>
      <c r="D86" s="129"/>
      <c r="E86" s="129"/>
      <c r="F86" s="129"/>
      <c r="G86" s="129"/>
      <c r="H86" s="129"/>
      <c r="I86" s="129"/>
      <c r="J86" s="129"/>
      <c r="K86" s="129"/>
      <c r="L86" s="129"/>
      <c r="M86" s="129" t="str">
        <f>IFERROR(VLOOKUP(ROWS($M$11:M86),$J$11:$J$246,2,0),"")</f>
        <v/>
      </c>
      <c r="N86" s="129"/>
      <c r="O86" s="129"/>
    </row>
    <row r="87" spans="1:15" x14ac:dyDescent="0.25">
      <c r="A87" s="24">
        <v>3575</v>
      </c>
      <c r="B87" s="10" t="s">
        <v>76</v>
      </c>
      <c r="C87" s="131">
        <f>'3.Income &amp; Expenditure Budget'!$E90</f>
        <v>3</v>
      </c>
      <c r="D87" s="129"/>
      <c r="E87" s="129"/>
      <c r="F87" s="129"/>
      <c r="G87" s="129"/>
      <c r="H87" s="129"/>
      <c r="I87" s="129"/>
      <c r="J87" s="129"/>
      <c r="K87" s="129"/>
      <c r="L87" s="129"/>
      <c r="M87" s="129" t="str">
        <f>IFERROR(VLOOKUP(ROWS($M$11:M87),$J$11:$J$246,2,0),"")</f>
        <v/>
      </c>
      <c r="N87" s="129"/>
      <c r="O87" s="129"/>
    </row>
    <row r="88" spans="1:15" ht="16.5" thickBot="1" x14ac:dyDescent="0.3">
      <c r="A88" s="25">
        <v>3580</v>
      </c>
      <c r="B88" s="11" t="s">
        <v>77</v>
      </c>
      <c r="C88" s="131">
        <f>'3.Income &amp; Expenditure Budget'!$E91</f>
        <v>4</v>
      </c>
      <c r="D88" s="129"/>
      <c r="E88" s="129"/>
      <c r="F88" s="129"/>
      <c r="G88" s="129"/>
      <c r="H88" s="129"/>
      <c r="I88" s="129"/>
      <c r="J88" s="129"/>
      <c r="K88" s="129"/>
      <c r="L88" s="129"/>
      <c r="M88" s="129" t="str">
        <f>IFERROR(VLOOKUP(ROWS($M$11:M88),$J$11:$J$246,2,0),"")</f>
        <v/>
      </c>
      <c r="N88" s="129"/>
      <c r="O88" s="129"/>
    </row>
    <row r="89" spans="1:15" ht="16.5" thickBot="1" x14ac:dyDescent="0.3">
      <c r="A89" s="26" t="s">
        <v>229</v>
      </c>
      <c r="B89" s="115"/>
      <c r="C89" s="61">
        <f>SUM(C55:C88)</f>
        <v>175</v>
      </c>
      <c r="D89" s="114">
        <f t="shared" ref="D89:O89" si="2">SUM(D55:D88)</f>
        <v>0</v>
      </c>
      <c r="E89" s="114">
        <f t="shared" si="2"/>
        <v>0</v>
      </c>
      <c r="F89" s="114">
        <f t="shared" si="2"/>
        <v>0</v>
      </c>
      <c r="G89" s="114">
        <f t="shared" si="2"/>
        <v>0</v>
      </c>
      <c r="H89" s="114">
        <f t="shared" si="2"/>
        <v>0</v>
      </c>
      <c r="I89" s="114">
        <f t="shared" si="2"/>
        <v>0</v>
      </c>
      <c r="J89" s="114">
        <f t="shared" si="2"/>
        <v>0</v>
      </c>
      <c r="K89" s="114">
        <f t="shared" si="2"/>
        <v>0</v>
      </c>
      <c r="L89" s="114">
        <f t="shared" si="2"/>
        <v>0</v>
      </c>
      <c r="M89" s="114">
        <f t="shared" si="2"/>
        <v>0</v>
      </c>
      <c r="N89" s="114">
        <f t="shared" si="2"/>
        <v>0</v>
      </c>
      <c r="O89" s="114">
        <f t="shared" si="2"/>
        <v>0</v>
      </c>
    </row>
    <row r="90" spans="1:15" ht="16.5" thickBot="1" x14ac:dyDescent="0.3">
      <c r="A90" s="24"/>
      <c r="B90" s="10"/>
      <c r="C90" s="63"/>
    </row>
    <row r="91" spans="1:15" ht="16.5" thickBot="1" x14ac:dyDescent="0.3">
      <c r="A91" s="477" t="s">
        <v>230</v>
      </c>
      <c r="B91" s="464"/>
      <c r="C91" s="480"/>
    </row>
    <row r="92" spans="1:15" x14ac:dyDescent="0.25">
      <c r="A92" s="23">
        <v>3650</v>
      </c>
      <c r="B92" s="9" t="s">
        <v>78</v>
      </c>
      <c r="C92" s="131">
        <f>'3.Income &amp; Expenditure Budget'!$E95</f>
        <v>1</v>
      </c>
      <c r="D92" s="129"/>
      <c r="E92" s="129"/>
      <c r="F92" s="129"/>
      <c r="G92" s="129"/>
      <c r="H92" s="129"/>
      <c r="I92" s="129"/>
      <c r="J92" s="129"/>
      <c r="K92" s="129"/>
      <c r="L92" s="129"/>
      <c r="M92" s="129" t="str">
        <f>IFERROR(VLOOKUP(ROWS($M$11:M92),$J$11:$J$246,2,0),"")</f>
        <v/>
      </c>
      <c r="N92" s="129"/>
      <c r="O92" s="129"/>
    </row>
    <row r="93" spans="1:15" x14ac:dyDescent="0.25">
      <c r="A93" s="24">
        <v>3700</v>
      </c>
      <c r="B93" s="10" t="s">
        <v>80</v>
      </c>
      <c r="C93" s="131">
        <f>'3.Income &amp; Expenditure Budget'!$E96</f>
        <v>2</v>
      </c>
      <c r="D93" s="129"/>
      <c r="E93" s="129"/>
      <c r="F93" s="129"/>
      <c r="G93" s="129"/>
      <c r="H93" s="129"/>
      <c r="I93" s="129"/>
      <c r="J93" s="129"/>
      <c r="K93" s="129"/>
      <c r="L93" s="129"/>
      <c r="M93" s="129" t="str">
        <f>IFERROR(VLOOKUP(ROWS($M$11:M93),$J$11:$J$246,2,0),"")</f>
        <v/>
      </c>
      <c r="N93" s="129"/>
      <c r="O93" s="129"/>
    </row>
    <row r="94" spans="1:15" x14ac:dyDescent="0.25">
      <c r="A94" s="24">
        <v>3770</v>
      </c>
      <c r="B94" s="10" t="s">
        <v>81</v>
      </c>
      <c r="C94" s="131">
        <f>'3.Income &amp; Expenditure Budget'!$E97</f>
        <v>3</v>
      </c>
      <c r="D94" s="129"/>
      <c r="E94" s="129"/>
      <c r="F94" s="129"/>
      <c r="G94" s="129"/>
      <c r="H94" s="129"/>
      <c r="I94" s="129"/>
      <c r="J94" s="129"/>
      <c r="K94" s="129"/>
      <c r="L94" s="129"/>
      <c r="M94" s="129" t="str">
        <f>IFERROR(VLOOKUP(ROWS($M$11:M94),$J$11:$J$246,2,0),"")</f>
        <v/>
      </c>
      <c r="N94" s="129"/>
      <c r="O94" s="129"/>
    </row>
    <row r="95" spans="1:15" x14ac:dyDescent="0.25">
      <c r="A95" s="24">
        <v>3800</v>
      </c>
      <c r="B95" s="10" t="s">
        <v>82</v>
      </c>
      <c r="C95" s="131">
        <f>'3.Income &amp; Expenditure Budget'!$E98</f>
        <v>4</v>
      </c>
      <c r="D95" s="129"/>
      <c r="E95" s="129"/>
      <c r="F95" s="129"/>
      <c r="G95" s="129"/>
      <c r="H95" s="129"/>
      <c r="I95" s="129"/>
      <c r="J95" s="129"/>
      <c r="K95" s="129"/>
      <c r="L95" s="129"/>
      <c r="M95" s="129" t="str">
        <f>IFERROR(VLOOKUP(ROWS($M$11:M95),$J$11:$J$246,2,0),"")</f>
        <v/>
      </c>
      <c r="N95" s="129"/>
      <c r="O95" s="129"/>
    </row>
    <row r="96" spans="1:15" x14ac:dyDescent="0.25">
      <c r="A96" s="24">
        <v>3850</v>
      </c>
      <c r="B96" s="10" t="s">
        <v>79</v>
      </c>
      <c r="C96" s="131">
        <f>'3.Income &amp; Expenditure Budget'!$E99</f>
        <v>5</v>
      </c>
      <c r="D96" s="129"/>
      <c r="E96" s="129"/>
      <c r="F96" s="129"/>
      <c r="G96" s="129"/>
      <c r="H96" s="129"/>
      <c r="I96" s="129"/>
      <c r="J96" s="129"/>
      <c r="K96" s="129"/>
      <c r="L96" s="129"/>
      <c r="M96" s="129" t="str">
        <f>IFERROR(VLOOKUP(ROWS($M$11:M96),$J$11:$J$246,2,0),"")</f>
        <v/>
      </c>
      <c r="N96" s="129"/>
      <c r="O96" s="129"/>
    </row>
    <row r="97" spans="1:15" x14ac:dyDescent="0.25">
      <c r="A97" s="24">
        <v>3851</v>
      </c>
      <c r="B97" s="10" t="s">
        <v>83</v>
      </c>
      <c r="C97" s="131">
        <f>'3.Income &amp; Expenditure Budget'!$E100</f>
        <v>6</v>
      </c>
      <c r="D97" s="129"/>
      <c r="E97" s="129"/>
      <c r="F97" s="129"/>
      <c r="G97" s="129"/>
      <c r="H97" s="129"/>
      <c r="I97" s="129"/>
      <c r="J97" s="129"/>
      <c r="K97" s="129"/>
      <c r="L97" s="129"/>
      <c r="M97" s="129" t="str">
        <f>IFERROR(VLOOKUP(ROWS($M$11:M97),$J$11:$J$246,2,0),"")</f>
        <v/>
      </c>
      <c r="N97" s="129"/>
      <c r="O97" s="129"/>
    </row>
    <row r="98" spans="1:15" x14ac:dyDescent="0.25">
      <c r="A98" s="24">
        <v>3852</v>
      </c>
      <c r="B98" s="10" t="s">
        <v>84</v>
      </c>
      <c r="C98" s="131">
        <f>'3.Income &amp; Expenditure Budget'!$E101</f>
        <v>7</v>
      </c>
      <c r="D98" s="129"/>
      <c r="E98" s="129"/>
      <c r="F98" s="129"/>
      <c r="G98" s="129"/>
      <c r="H98" s="129"/>
      <c r="I98" s="129"/>
      <c r="J98" s="129"/>
      <c r="K98" s="129"/>
      <c r="L98" s="129"/>
      <c r="M98" s="129" t="str">
        <f>IFERROR(VLOOKUP(ROWS($M$11:M98),$J$11:$J$246,2,0),"")</f>
        <v/>
      </c>
      <c r="N98" s="129"/>
      <c r="O98" s="129"/>
    </row>
    <row r="99" spans="1:15" ht="16.5" thickBot="1" x14ac:dyDescent="0.3">
      <c r="A99" s="25">
        <v>3853</v>
      </c>
      <c r="B99" s="11" t="s">
        <v>85</v>
      </c>
      <c r="C99" s="131">
        <f>'3.Income &amp; Expenditure Budget'!$E102</f>
        <v>8</v>
      </c>
      <c r="D99" s="129"/>
      <c r="E99" s="129"/>
      <c r="F99" s="129"/>
      <c r="G99" s="129"/>
      <c r="H99" s="129"/>
      <c r="I99" s="129"/>
      <c r="J99" s="129"/>
      <c r="K99" s="129"/>
      <c r="L99" s="129"/>
      <c r="M99" s="129" t="str">
        <f>IFERROR(VLOOKUP(ROWS($M$11:M99),$J$11:$J$246,2,0),"")</f>
        <v/>
      </c>
      <c r="N99" s="129"/>
      <c r="O99" s="129"/>
    </row>
    <row r="100" spans="1:15" ht="16.5" thickBot="1" x14ac:dyDescent="0.3">
      <c r="A100" s="29" t="s">
        <v>231</v>
      </c>
      <c r="B100" s="116"/>
      <c r="C100" s="61">
        <f t="shared" ref="C100:O100" si="3">SUM(C92:C99)</f>
        <v>36</v>
      </c>
      <c r="D100" s="114">
        <f t="shared" si="3"/>
        <v>0</v>
      </c>
      <c r="E100" s="114">
        <f t="shared" si="3"/>
        <v>0</v>
      </c>
      <c r="F100" s="114">
        <f t="shared" si="3"/>
        <v>0</v>
      </c>
      <c r="G100" s="114">
        <f t="shared" si="3"/>
        <v>0</v>
      </c>
      <c r="H100" s="114">
        <f t="shared" si="3"/>
        <v>0</v>
      </c>
      <c r="I100" s="114">
        <f t="shared" si="3"/>
        <v>0</v>
      </c>
      <c r="J100" s="114">
        <f t="shared" si="3"/>
        <v>0</v>
      </c>
      <c r="K100" s="114">
        <f t="shared" si="3"/>
        <v>0</v>
      </c>
      <c r="L100" s="114">
        <f t="shared" si="3"/>
        <v>0</v>
      </c>
      <c r="M100" s="114">
        <f t="shared" si="3"/>
        <v>0</v>
      </c>
      <c r="N100" s="114">
        <f t="shared" si="3"/>
        <v>0</v>
      </c>
      <c r="O100" s="114">
        <f t="shared" si="3"/>
        <v>0</v>
      </c>
    </row>
    <row r="101" spans="1:15" ht="16.5" thickBot="1" x14ac:dyDescent="0.3">
      <c r="A101" s="30"/>
      <c r="B101" s="16"/>
      <c r="C101" s="118"/>
      <c r="D101" s="120"/>
      <c r="E101" s="120"/>
      <c r="F101" s="120"/>
      <c r="G101" s="120"/>
      <c r="H101" s="120"/>
      <c r="I101" s="120"/>
      <c r="J101" s="120"/>
      <c r="K101" s="120"/>
      <c r="L101" s="120"/>
      <c r="M101" s="120"/>
      <c r="N101" s="120"/>
      <c r="O101" s="120"/>
    </row>
    <row r="102" spans="1:15" ht="16.5" thickBot="1" x14ac:dyDescent="0.3">
      <c r="A102" s="466" t="s">
        <v>232</v>
      </c>
      <c r="B102" s="464"/>
      <c r="C102" s="117">
        <f t="shared" ref="C102:O102" si="4">C44+C52+C89+C100</f>
        <v>51474.25</v>
      </c>
      <c r="D102" s="119">
        <f t="shared" si="4"/>
        <v>0</v>
      </c>
      <c r="E102" s="119">
        <f t="shared" si="4"/>
        <v>0</v>
      </c>
      <c r="F102" s="119">
        <f t="shared" si="4"/>
        <v>0</v>
      </c>
      <c r="G102" s="119">
        <f t="shared" si="4"/>
        <v>0</v>
      </c>
      <c r="H102" s="119">
        <f t="shared" si="4"/>
        <v>0</v>
      </c>
      <c r="I102" s="119">
        <f t="shared" si="4"/>
        <v>0</v>
      </c>
      <c r="J102" s="119">
        <f t="shared" si="4"/>
        <v>0</v>
      </c>
      <c r="K102" s="119">
        <f t="shared" si="4"/>
        <v>0</v>
      </c>
      <c r="L102" s="119">
        <f t="shared" si="4"/>
        <v>0</v>
      </c>
      <c r="M102" s="119">
        <f t="shared" si="4"/>
        <v>0</v>
      </c>
      <c r="N102" s="119">
        <f t="shared" si="4"/>
        <v>0</v>
      </c>
      <c r="O102" s="119">
        <f t="shared" si="4"/>
        <v>0</v>
      </c>
    </row>
    <row r="103" spans="1:15" ht="16.5" thickBot="1" x14ac:dyDescent="0.3">
      <c r="A103" s="30"/>
      <c r="B103" s="16"/>
      <c r="C103" s="64"/>
    </row>
    <row r="104" spans="1:15" ht="16.5" thickBot="1" x14ac:dyDescent="0.3">
      <c r="A104" s="31"/>
      <c r="B104" s="17" t="s">
        <v>234</v>
      </c>
      <c r="C104" s="65"/>
    </row>
    <row r="105" spans="1:15" ht="16.5" thickBot="1" x14ac:dyDescent="0.3">
      <c r="A105" s="32"/>
      <c r="B105" s="18"/>
    </row>
    <row r="106" spans="1:15" ht="16.5" thickBot="1" x14ac:dyDescent="0.3">
      <c r="A106" s="467" t="s">
        <v>233</v>
      </c>
      <c r="B106" s="468"/>
      <c r="C106" s="473"/>
    </row>
    <row r="107" spans="1:15" x14ac:dyDescent="0.25">
      <c r="A107" s="23">
        <v>4110</v>
      </c>
      <c r="B107" s="9" t="s">
        <v>86</v>
      </c>
      <c r="C107" s="131">
        <f>'3.Income &amp; Expenditure Budget'!$E110</f>
        <v>1</v>
      </c>
      <c r="D107" s="129"/>
      <c r="E107" s="129"/>
      <c r="F107" s="129"/>
      <c r="G107" s="129"/>
      <c r="H107" s="129"/>
      <c r="I107" s="129"/>
      <c r="J107" s="129"/>
      <c r="K107" s="129"/>
      <c r="L107" s="129"/>
      <c r="M107" s="129" t="str">
        <f>IFERROR(VLOOKUP(ROWS($M$11:M107),$J$11:$J$246,2,0),"")</f>
        <v/>
      </c>
      <c r="N107" s="129"/>
      <c r="O107" s="129"/>
    </row>
    <row r="108" spans="1:15" x14ac:dyDescent="0.25">
      <c r="A108" s="24">
        <v>4111</v>
      </c>
      <c r="B108" s="10" t="s">
        <v>87</v>
      </c>
      <c r="C108" s="131">
        <f>'3.Income &amp; Expenditure Budget'!$E111</f>
        <v>2</v>
      </c>
      <c r="D108" s="129"/>
      <c r="E108" s="129"/>
      <c r="F108" s="129"/>
      <c r="G108" s="129"/>
      <c r="H108" s="129"/>
      <c r="I108" s="129"/>
      <c r="J108" s="129"/>
      <c r="K108" s="129"/>
      <c r="L108" s="129"/>
      <c r="M108" s="129" t="str">
        <f>IFERROR(VLOOKUP(ROWS($M$11:M108),$J$11:$J$246,2,0),"")</f>
        <v/>
      </c>
      <c r="N108" s="129"/>
      <c r="O108" s="129"/>
    </row>
    <row r="109" spans="1:15" x14ac:dyDescent="0.25">
      <c r="A109" s="24">
        <v>4112</v>
      </c>
      <c r="B109" s="10" t="s">
        <v>88</v>
      </c>
      <c r="C109" s="131">
        <f>'3.Income &amp; Expenditure Budget'!$E112</f>
        <v>3</v>
      </c>
      <c r="D109" s="129"/>
      <c r="E109" s="129"/>
      <c r="F109" s="129"/>
      <c r="G109" s="129"/>
      <c r="H109" s="129"/>
      <c r="I109" s="129"/>
      <c r="J109" s="129"/>
      <c r="K109" s="129"/>
      <c r="L109" s="129"/>
      <c r="M109" s="129" t="str">
        <f>IFERROR(VLOOKUP(ROWS($M$11:M109),$J$11:$J$246,2,0),"")</f>
        <v/>
      </c>
      <c r="N109" s="129"/>
      <c r="O109" s="129"/>
    </row>
    <row r="110" spans="1:15" x14ac:dyDescent="0.25">
      <c r="A110" s="24">
        <v>4113</v>
      </c>
      <c r="B110" s="50" t="s">
        <v>290</v>
      </c>
      <c r="C110" s="131">
        <f>'3.Income &amp; Expenditure Budget'!$E113</f>
        <v>0</v>
      </c>
      <c r="D110" s="129"/>
      <c r="E110" s="129"/>
      <c r="F110" s="129"/>
      <c r="G110" s="129"/>
      <c r="H110" s="129"/>
      <c r="I110" s="129"/>
      <c r="J110" s="129"/>
      <c r="K110" s="129"/>
      <c r="L110" s="129"/>
      <c r="M110" s="129"/>
      <c r="N110" s="129"/>
      <c r="O110" s="129"/>
    </row>
    <row r="111" spans="1:15" x14ac:dyDescent="0.25">
      <c r="A111" s="24">
        <v>4150</v>
      </c>
      <c r="B111" s="10" t="s">
        <v>89</v>
      </c>
      <c r="C111" s="131">
        <f>'3.Income &amp; Expenditure Budget'!$E114</f>
        <v>4953</v>
      </c>
      <c r="D111" s="129"/>
      <c r="E111" s="129"/>
      <c r="F111" s="129"/>
      <c r="G111" s="129"/>
      <c r="H111" s="129"/>
      <c r="I111" s="129"/>
      <c r="J111" s="129"/>
      <c r="K111" s="129"/>
      <c r="L111" s="129"/>
      <c r="M111" s="129" t="str">
        <f>IFERROR(VLOOKUP(ROWS($M$11:M111),$J$11:$J$246,2,0),"")</f>
        <v/>
      </c>
      <c r="N111" s="129"/>
      <c r="O111" s="129"/>
    </row>
    <row r="112" spans="1:15" x14ac:dyDescent="0.25">
      <c r="A112" s="24">
        <v>4155</v>
      </c>
      <c r="B112" s="10" t="s">
        <v>90</v>
      </c>
      <c r="C112" s="131">
        <f>'3.Income &amp; Expenditure Budget'!$E115</f>
        <v>9</v>
      </c>
      <c r="D112" s="129"/>
      <c r="E112" s="129"/>
      <c r="F112" s="129"/>
      <c r="G112" s="129"/>
      <c r="H112" s="129"/>
      <c r="I112" s="129"/>
      <c r="J112" s="129"/>
      <c r="K112" s="129"/>
      <c r="L112" s="129"/>
      <c r="M112" s="129" t="str">
        <f>IFERROR(VLOOKUP(ROWS($M$11:M112),$J$11:$J$246,2,0),"")</f>
        <v/>
      </c>
      <c r="N112" s="129"/>
      <c r="O112" s="129"/>
    </row>
    <row r="113" spans="1:15" x14ac:dyDescent="0.25">
      <c r="A113" s="24">
        <v>4170</v>
      </c>
      <c r="B113" s="10" t="s">
        <v>91</v>
      </c>
      <c r="C113" s="131">
        <f>'3.Income &amp; Expenditure Budget'!$E116</f>
        <v>4</v>
      </c>
      <c r="D113" s="129"/>
      <c r="E113" s="129"/>
      <c r="F113" s="129"/>
      <c r="G113" s="129"/>
      <c r="H113" s="129"/>
      <c r="I113" s="129"/>
      <c r="J113" s="129"/>
      <c r="K113" s="129"/>
      <c r="L113" s="129"/>
      <c r="M113" s="129" t="str">
        <f>IFERROR(VLOOKUP(ROWS($M$11:M113),$J$11:$J$246,2,0),"")</f>
        <v/>
      </c>
      <c r="N113" s="129"/>
      <c r="O113" s="129"/>
    </row>
    <row r="114" spans="1:15" x14ac:dyDescent="0.25">
      <c r="A114" s="24">
        <v>4180</v>
      </c>
      <c r="B114" s="10" t="s">
        <v>92</v>
      </c>
      <c r="C114" s="131">
        <f>'3.Income &amp; Expenditure Budget'!$E117</f>
        <v>5</v>
      </c>
      <c r="D114" s="129"/>
      <c r="E114" s="129"/>
      <c r="F114" s="129"/>
      <c r="G114" s="129"/>
      <c r="H114" s="129"/>
      <c r="I114" s="129"/>
      <c r="J114" s="129"/>
      <c r="K114" s="129"/>
      <c r="L114" s="129"/>
      <c r="M114" s="129" t="str">
        <f>IFERROR(VLOOKUP(ROWS($M$11:M114),$J$11:$J$246,2,0),"")</f>
        <v/>
      </c>
      <c r="N114" s="129"/>
      <c r="O114" s="129"/>
    </row>
    <row r="115" spans="1:15" x14ac:dyDescent="0.25">
      <c r="A115" s="24">
        <v>4181</v>
      </c>
      <c r="B115" s="10" t="s">
        <v>93</v>
      </c>
      <c r="C115" s="131">
        <f>'3.Income &amp; Expenditure Budget'!$E118</f>
        <v>6</v>
      </c>
      <c r="D115" s="129"/>
      <c r="E115" s="129"/>
      <c r="F115" s="129"/>
      <c r="G115" s="129"/>
      <c r="H115" s="129"/>
      <c r="I115" s="129"/>
      <c r="J115" s="129"/>
      <c r="K115" s="129"/>
      <c r="L115" s="129"/>
      <c r="M115" s="129"/>
      <c r="N115" s="129"/>
      <c r="O115" s="129"/>
    </row>
    <row r="116" spans="1:15" x14ac:dyDescent="0.25">
      <c r="A116" s="24">
        <v>4190</v>
      </c>
      <c r="B116" s="10" t="s">
        <v>94</v>
      </c>
      <c r="C116" s="131">
        <f>'3.Income &amp; Expenditure Budget'!$E119</f>
        <v>7</v>
      </c>
      <c r="D116" s="129"/>
      <c r="E116" s="129"/>
      <c r="F116" s="129"/>
      <c r="G116" s="129"/>
      <c r="H116" s="129"/>
      <c r="I116" s="129"/>
      <c r="J116" s="129"/>
      <c r="K116" s="129"/>
      <c r="L116" s="129"/>
      <c r="M116" s="129" t="str">
        <f>IFERROR(VLOOKUP(ROWS($M$11:M116),$J$11:$J$246,2,0),"")</f>
        <v/>
      </c>
      <c r="N116" s="129"/>
      <c r="O116" s="129"/>
    </row>
    <row r="117" spans="1:15" x14ac:dyDescent="0.25">
      <c r="A117" s="24">
        <v>4191</v>
      </c>
      <c r="B117" s="10" t="s">
        <v>95</v>
      </c>
      <c r="C117" s="131">
        <f>'3.Income &amp; Expenditure Budget'!$E120</f>
        <v>8</v>
      </c>
      <c r="D117" s="129"/>
      <c r="E117" s="129"/>
      <c r="F117" s="129"/>
      <c r="G117" s="129"/>
      <c r="H117" s="129"/>
      <c r="I117" s="129"/>
      <c r="J117" s="129"/>
      <c r="K117" s="129"/>
      <c r="L117" s="129"/>
      <c r="M117" s="129"/>
      <c r="N117" s="129"/>
      <c r="O117" s="129"/>
    </row>
    <row r="118" spans="1:15" x14ac:dyDescent="0.25">
      <c r="A118" s="24">
        <v>4196</v>
      </c>
      <c r="B118" s="10" t="s">
        <v>96</v>
      </c>
      <c r="C118" s="131">
        <f>'3.Income &amp; Expenditure Budget'!$E121</f>
        <v>7</v>
      </c>
      <c r="D118" s="129"/>
      <c r="E118" s="129"/>
      <c r="F118" s="129"/>
      <c r="G118" s="129"/>
      <c r="H118" s="129"/>
      <c r="I118" s="129"/>
      <c r="J118" s="129"/>
      <c r="K118" s="129"/>
      <c r="L118" s="129"/>
      <c r="M118" s="129" t="str">
        <f>IFERROR(VLOOKUP(ROWS($M$11:M118),$J$11:$J$246,2,0),"")</f>
        <v/>
      </c>
      <c r="N118" s="129"/>
      <c r="O118" s="129"/>
    </row>
    <row r="119" spans="1:15" x14ac:dyDescent="0.25">
      <c r="A119" s="24">
        <v>4198</v>
      </c>
      <c r="B119" s="10" t="s">
        <v>97</v>
      </c>
      <c r="C119" s="131">
        <f>'3.Income &amp; Expenditure Budget'!$E122</f>
        <v>9</v>
      </c>
      <c r="D119" s="129"/>
      <c r="E119" s="129"/>
      <c r="F119" s="129"/>
      <c r="G119" s="129"/>
      <c r="H119" s="129"/>
      <c r="I119" s="129"/>
      <c r="J119" s="129"/>
      <c r="K119" s="129"/>
      <c r="L119" s="129"/>
      <c r="M119" s="129"/>
      <c r="N119" s="129"/>
      <c r="O119" s="129"/>
    </row>
    <row r="120" spans="1:15" ht="16.5" thickBot="1" x14ac:dyDescent="0.3">
      <c r="A120" s="25">
        <v>4199</v>
      </c>
      <c r="B120" s="11" t="s">
        <v>98</v>
      </c>
      <c r="C120" s="131">
        <f>'3.Income &amp; Expenditure Budget'!$E123</f>
        <v>10</v>
      </c>
      <c r="D120" s="129"/>
      <c r="E120" s="129"/>
      <c r="F120" s="129"/>
      <c r="G120" s="129"/>
      <c r="H120" s="129"/>
      <c r="I120" s="129"/>
      <c r="J120" s="129"/>
      <c r="K120" s="129"/>
      <c r="L120" s="129"/>
      <c r="M120" s="129"/>
      <c r="N120" s="129"/>
      <c r="O120" s="129"/>
    </row>
    <row r="121" spans="1:15" ht="16.5" thickBot="1" x14ac:dyDescent="0.3">
      <c r="A121" s="467" t="s">
        <v>235</v>
      </c>
      <c r="B121" s="464"/>
      <c r="C121" s="66">
        <f>SUM(C107:C120)</f>
        <v>5024</v>
      </c>
      <c r="D121" s="125">
        <f t="shared" ref="D121:O121" si="5">SUM(D107:D120)</f>
        <v>0</v>
      </c>
      <c r="E121" s="125">
        <f t="shared" si="5"/>
        <v>0</v>
      </c>
      <c r="F121" s="125">
        <f t="shared" si="5"/>
        <v>0</v>
      </c>
      <c r="G121" s="125">
        <f t="shared" si="5"/>
        <v>0</v>
      </c>
      <c r="H121" s="125">
        <f t="shared" si="5"/>
        <v>0</v>
      </c>
      <c r="I121" s="125">
        <f t="shared" si="5"/>
        <v>0</v>
      </c>
      <c r="J121" s="125">
        <f t="shared" si="5"/>
        <v>0</v>
      </c>
      <c r="K121" s="125">
        <f t="shared" si="5"/>
        <v>0</v>
      </c>
      <c r="L121" s="125">
        <f t="shared" si="5"/>
        <v>0</v>
      </c>
      <c r="M121" s="125">
        <f t="shared" si="5"/>
        <v>0</v>
      </c>
      <c r="N121" s="125">
        <f t="shared" si="5"/>
        <v>0</v>
      </c>
      <c r="O121" s="125">
        <f t="shared" si="5"/>
        <v>0</v>
      </c>
    </row>
    <row r="122" spans="1:15" ht="16.5" thickBot="1" x14ac:dyDescent="0.3">
      <c r="A122" s="24"/>
      <c r="B122" s="10"/>
      <c r="C122" s="63"/>
    </row>
    <row r="123" spans="1:15" ht="16.5" thickBot="1" x14ac:dyDescent="0.3">
      <c r="A123" s="467" t="s">
        <v>100</v>
      </c>
      <c r="B123" s="468"/>
      <c r="C123" s="473"/>
    </row>
    <row r="124" spans="1:15" x14ac:dyDescent="0.25">
      <c r="A124" s="23">
        <v>4310</v>
      </c>
      <c r="B124" s="9" t="s">
        <v>99</v>
      </c>
      <c r="C124" s="131">
        <f>'3.Income &amp; Expenditure Budget'!$E127</f>
        <v>1</v>
      </c>
      <c r="D124" s="129"/>
      <c r="E124" s="129"/>
      <c r="F124" s="129"/>
      <c r="G124" s="129"/>
      <c r="H124" s="129"/>
      <c r="I124" s="129"/>
      <c r="J124" s="129"/>
      <c r="K124" s="129"/>
      <c r="L124" s="129"/>
      <c r="M124" s="129" t="str">
        <f>IFERROR(VLOOKUP(ROWS($M$11:M124),$J$11:$J$246,2,0),"")</f>
        <v/>
      </c>
      <c r="N124" s="129"/>
      <c r="O124" s="129"/>
    </row>
    <row r="125" spans="1:15" ht="31.5" x14ac:dyDescent="0.25">
      <c r="A125" s="24">
        <v>4311</v>
      </c>
      <c r="B125" s="10" t="s">
        <v>101</v>
      </c>
      <c r="C125" s="131">
        <f>'3.Income &amp; Expenditure Budget'!$E128</f>
        <v>2</v>
      </c>
      <c r="D125" s="129"/>
      <c r="E125" s="129"/>
      <c r="F125" s="129"/>
      <c r="G125" s="129"/>
      <c r="H125" s="129"/>
      <c r="I125" s="129"/>
      <c r="J125" s="129"/>
      <c r="K125" s="129"/>
      <c r="L125" s="129"/>
      <c r="M125" s="129"/>
      <c r="N125" s="129"/>
      <c r="O125" s="129"/>
    </row>
    <row r="126" spans="1:15" x14ac:dyDescent="0.25">
      <c r="A126" s="24">
        <v>4315</v>
      </c>
      <c r="B126" s="10" t="s">
        <v>102</v>
      </c>
      <c r="C126" s="131">
        <f>'3.Income &amp; Expenditure Budget'!$E129</f>
        <v>2</v>
      </c>
      <c r="D126" s="129"/>
      <c r="E126" s="129"/>
      <c r="F126" s="129"/>
      <c r="G126" s="129"/>
      <c r="H126" s="129"/>
      <c r="I126" s="129"/>
      <c r="J126" s="129"/>
      <c r="K126" s="129"/>
      <c r="L126" s="129"/>
      <c r="M126" s="129"/>
      <c r="N126" s="129"/>
      <c r="O126" s="129"/>
    </row>
    <row r="127" spans="1:15" x14ac:dyDescent="0.25">
      <c r="A127" s="24">
        <v>4330</v>
      </c>
      <c r="B127" s="10" t="s">
        <v>103</v>
      </c>
      <c r="C127" s="131">
        <f>'3.Income &amp; Expenditure Budget'!$E130</f>
        <v>3</v>
      </c>
      <c r="D127" s="129"/>
      <c r="E127" s="129"/>
      <c r="F127" s="129"/>
      <c r="G127" s="129"/>
      <c r="H127" s="129"/>
      <c r="I127" s="129"/>
      <c r="J127" s="129"/>
      <c r="K127" s="129"/>
      <c r="L127" s="129"/>
      <c r="M127" s="129" t="str">
        <f>IFERROR(VLOOKUP(ROWS($M$11:M127),$J$11:$J$246,2,0),"")</f>
        <v/>
      </c>
      <c r="N127" s="129"/>
      <c r="O127" s="129"/>
    </row>
    <row r="128" spans="1:15" x14ac:dyDescent="0.25">
      <c r="A128" s="24">
        <v>4350</v>
      </c>
      <c r="B128" s="10" t="s">
        <v>104</v>
      </c>
      <c r="C128" s="131">
        <f>'3.Income &amp; Expenditure Budget'!$E131</f>
        <v>4</v>
      </c>
      <c r="D128" s="129"/>
      <c r="E128" s="129"/>
      <c r="F128" s="129"/>
      <c r="G128" s="129"/>
      <c r="H128" s="129"/>
      <c r="I128" s="129"/>
      <c r="J128" s="129"/>
      <c r="K128" s="129"/>
      <c r="L128" s="129"/>
      <c r="M128" s="129" t="str">
        <f>IFERROR(VLOOKUP(ROWS($M$11:M128),$J$11:$J$246,2,0),"")</f>
        <v/>
      </c>
      <c r="N128" s="129"/>
      <c r="O128" s="129"/>
    </row>
    <row r="129" spans="1:15" x14ac:dyDescent="0.25">
      <c r="A129" s="24">
        <v>4370</v>
      </c>
      <c r="B129" s="10" t="s">
        <v>105</v>
      </c>
      <c r="C129" s="131">
        <f>'3.Income &amp; Expenditure Budget'!$E132</f>
        <v>5</v>
      </c>
      <c r="D129" s="129"/>
      <c r="E129" s="129"/>
      <c r="F129" s="129"/>
      <c r="G129" s="129"/>
      <c r="H129" s="129"/>
      <c r="I129" s="129"/>
      <c r="J129" s="129"/>
      <c r="K129" s="129"/>
      <c r="L129" s="129"/>
      <c r="M129" s="129" t="str">
        <f>IFERROR(VLOOKUP(ROWS($M$11:M129),$J$11:$J$246,2,0),"")</f>
        <v/>
      </c>
      <c r="N129" s="129"/>
      <c r="O129" s="129"/>
    </row>
    <row r="130" spans="1:15" x14ac:dyDescent="0.25">
      <c r="A130" s="24">
        <v>4390</v>
      </c>
      <c r="B130" s="10" t="s">
        <v>106</v>
      </c>
      <c r="C130" s="131">
        <f>'3.Income &amp; Expenditure Budget'!$E133</f>
        <v>6</v>
      </c>
      <c r="D130" s="129"/>
      <c r="E130" s="129"/>
      <c r="F130" s="129"/>
      <c r="G130" s="129"/>
      <c r="H130" s="129"/>
      <c r="I130" s="129"/>
      <c r="J130" s="129"/>
      <c r="K130" s="129"/>
      <c r="L130" s="129"/>
      <c r="M130" s="129" t="str">
        <f>IFERROR(VLOOKUP(ROWS($M$11:M130),$J$11:$J$246,2,0),"")</f>
        <v/>
      </c>
      <c r="N130" s="129"/>
      <c r="O130" s="129"/>
    </row>
    <row r="131" spans="1:15" x14ac:dyDescent="0.25">
      <c r="A131" s="24">
        <v>4410</v>
      </c>
      <c r="B131" s="10" t="s">
        <v>107</v>
      </c>
      <c r="C131" s="131">
        <f>'3.Income &amp; Expenditure Budget'!$E134</f>
        <v>8</v>
      </c>
      <c r="D131" s="129"/>
      <c r="E131" s="129"/>
      <c r="F131" s="129"/>
      <c r="G131" s="129"/>
      <c r="H131" s="129"/>
      <c r="I131" s="129"/>
      <c r="J131" s="129"/>
      <c r="K131" s="129"/>
      <c r="L131" s="129"/>
      <c r="M131" s="129" t="str">
        <f>IFERROR(VLOOKUP(ROWS($M$11:M131),$J$11:$J$246,2,0),"")</f>
        <v/>
      </c>
      <c r="N131" s="129"/>
      <c r="O131" s="129"/>
    </row>
    <row r="132" spans="1:15" x14ac:dyDescent="0.25">
      <c r="A132" s="24">
        <v>4420</v>
      </c>
      <c r="B132" s="10" t="s">
        <v>109</v>
      </c>
      <c r="C132" s="131">
        <f>'3.Income &amp; Expenditure Budget'!$E135</f>
        <v>7</v>
      </c>
      <c r="D132" s="129"/>
      <c r="E132" s="129"/>
      <c r="F132" s="129"/>
      <c r="G132" s="129"/>
      <c r="H132" s="129"/>
      <c r="I132" s="129"/>
      <c r="J132" s="129"/>
      <c r="K132" s="129"/>
      <c r="L132" s="129"/>
      <c r="M132" s="129"/>
      <c r="N132" s="129"/>
      <c r="O132" s="129"/>
    </row>
    <row r="133" spans="1:15" x14ac:dyDescent="0.25">
      <c r="A133" s="24">
        <v>4430</v>
      </c>
      <c r="B133" s="10" t="s">
        <v>110</v>
      </c>
      <c r="C133" s="131">
        <f>'3.Income &amp; Expenditure Budget'!$E136</f>
        <v>8</v>
      </c>
      <c r="D133" s="129"/>
      <c r="E133" s="129"/>
      <c r="F133" s="129"/>
      <c r="G133" s="129"/>
      <c r="H133" s="129"/>
      <c r="I133" s="129"/>
      <c r="J133" s="129"/>
      <c r="K133" s="129"/>
      <c r="L133" s="129"/>
      <c r="M133" s="129" t="str">
        <f>IFERROR(VLOOKUP(ROWS($M$11:M133),$J$11:$J$246,2,0),"")</f>
        <v/>
      </c>
      <c r="N133" s="129"/>
      <c r="O133" s="129"/>
    </row>
    <row r="134" spans="1:15" x14ac:dyDescent="0.25">
      <c r="A134" s="24">
        <v>4450</v>
      </c>
      <c r="B134" s="10" t="s">
        <v>111</v>
      </c>
      <c r="C134" s="131">
        <f>'3.Income &amp; Expenditure Budget'!$E137</f>
        <v>9</v>
      </c>
      <c r="D134" s="129"/>
      <c r="E134" s="129"/>
      <c r="F134" s="129"/>
      <c r="G134" s="129"/>
      <c r="H134" s="129"/>
      <c r="I134" s="129"/>
      <c r="J134" s="129"/>
      <c r="K134" s="129"/>
      <c r="L134" s="129"/>
      <c r="M134" s="129" t="str">
        <f>IFERROR(VLOOKUP(ROWS($M$11:M134),$J$11:$J$246,2,0),"")</f>
        <v/>
      </c>
      <c r="N134" s="129"/>
      <c r="O134" s="129"/>
    </row>
    <row r="135" spans="1:15" x14ac:dyDescent="0.25">
      <c r="A135" s="24">
        <v>4470</v>
      </c>
      <c r="B135" s="10" t="s">
        <v>112</v>
      </c>
      <c r="C135" s="131">
        <f>'3.Income &amp; Expenditure Budget'!$E138</f>
        <v>10</v>
      </c>
      <c r="D135" s="129"/>
      <c r="E135" s="129"/>
      <c r="F135" s="129"/>
      <c r="G135" s="129"/>
      <c r="H135" s="129"/>
      <c r="I135" s="129"/>
      <c r="J135" s="129"/>
      <c r="K135" s="129"/>
      <c r="L135" s="129"/>
      <c r="M135" s="129" t="str">
        <f>IFERROR(VLOOKUP(ROWS($M$11:M135),$J$11:$J$246,2,0),"")</f>
        <v/>
      </c>
      <c r="N135" s="129"/>
      <c r="O135" s="129"/>
    </row>
    <row r="136" spans="1:15" x14ac:dyDescent="0.25">
      <c r="A136" s="24">
        <v>4490</v>
      </c>
      <c r="B136" s="10" t="s">
        <v>113</v>
      </c>
      <c r="C136" s="131">
        <f>'3.Income &amp; Expenditure Budget'!$E139</f>
        <v>1</v>
      </c>
      <c r="D136" s="129"/>
      <c r="E136" s="129"/>
      <c r="F136" s="129"/>
      <c r="G136" s="129"/>
      <c r="H136" s="129"/>
      <c r="I136" s="129"/>
      <c r="J136" s="129"/>
      <c r="K136" s="129"/>
      <c r="L136" s="129"/>
      <c r="M136" s="129" t="str">
        <f>IFERROR(VLOOKUP(ROWS($M$11:M136),$J$11:$J$246,2,0),"")</f>
        <v/>
      </c>
      <c r="N136" s="129"/>
      <c r="O136" s="129"/>
    </row>
    <row r="137" spans="1:15" x14ac:dyDescent="0.25">
      <c r="A137" s="24">
        <v>4550</v>
      </c>
      <c r="B137" s="10" t="s">
        <v>114</v>
      </c>
      <c r="C137" s="131">
        <f>'3.Income &amp; Expenditure Budget'!$E140</f>
        <v>604</v>
      </c>
      <c r="D137" s="129"/>
      <c r="E137" s="129"/>
      <c r="F137" s="129"/>
      <c r="G137" s="129"/>
      <c r="H137" s="129"/>
      <c r="I137" s="129"/>
      <c r="J137" s="129"/>
      <c r="K137" s="129"/>
      <c r="L137" s="129"/>
      <c r="M137" s="129" t="str">
        <f>IFERROR(VLOOKUP(ROWS($M$11:M137),$J$11:$J$246,2,0),"")</f>
        <v/>
      </c>
      <c r="N137" s="129"/>
      <c r="O137" s="129"/>
    </row>
    <row r="138" spans="1:15" x14ac:dyDescent="0.25">
      <c r="A138" s="24">
        <v>4570</v>
      </c>
      <c r="B138" s="10" t="s">
        <v>115</v>
      </c>
      <c r="C138" s="131">
        <f>'3.Income &amp; Expenditure Budget'!$E141</f>
        <v>2</v>
      </c>
      <c r="D138" s="129"/>
      <c r="E138" s="129"/>
      <c r="F138" s="129"/>
      <c r="G138" s="129"/>
      <c r="H138" s="129"/>
      <c r="I138" s="129"/>
      <c r="J138" s="129"/>
      <c r="K138" s="129"/>
      <c r="L138" s="129"/>
      <c r="M138" s="129" t="str">
        <f>IFERROR(VLOOKUP(ROWS($M$11:M138),$J$11:$J$246,2,0),"")</f>
        <v/>
      </c>
      <c r="N138" s="129"/>
      <c r="O138" s="129"/>
    </row>
    <row r="139" spans="1:15" x14ac:dyDescent="0.25">
      <c r="A139" s="24">
        <v>4590</v>
      </c>
      <c r="B139" s="10" t="s">
        <v>116</v>
      </c>
      <c r="C139" s="131">
        <f>'3.Income &amp; Expenditure Budget'!$E142</f>
        <v>572</v>
      </c>
      <c r="D139" s="129"/>
      <c r="E139" s="129"/>
      <c r="F139" s="129"/>
      <c r="G139" s="129"/>
      <c r="H139" s="129"/>
      <c r="I139" s="129"/>
      <c r="J139" s="129"/>
      <c r="K139" s="129"/>
      <c r="L139" s="129"/>
      <c r="M139" s="129" t="str">
        <f>IFERROR(VLOOKUP(ROWS($M$11:M139),$J$11:$J$246,2,0),"")</f>
        <v/>
      </c>
      <c r="N139" s="129"/>
      <c r="O139" s="129"/>
    </row>
    <row r="140" spans="1:15" x14ac:dyDescent="0.25">
      <c r="A140" s="24">
        <v>4610</v>
      </c>
      <c r="B140" s="10" t="s">
        <v>117</v>
      </c>
      <c r="C140" s="131">
        <f>'3.Income &amp; Expenditure Budget'!$E143</f>
        <v>3</v>
      </c>
      <c r="D140" s="129"/>
      <c r="E140" s="129"/>
      <c r="F140" s="129"/>
      <c r="G140" s="129"/>
      <c r="H140" s="129"/>
      <c r="I140" s="129"/>
      <c r="J140" s="129"/>
      <c r="K140" s="129"/>
      <c r="L140" s="129"/>
      <c r="M140" s="129" t="str">
        <f>IFERROR(VLOOKUP(ROWS($M$11:M140),$J$11:$J$246,2,0),"")</f>
        <v/>
      </c>
      <c r="N140" s="129"/>
      <c r="O140" s="129"/>
    </row>
    <row r="141" spans="1:15" x14ac:dyDescent="0.25">
      <c r="A141" s="24">
        <v>4620</v>
      </c>
      <c r="B141" s="10" t="s">
        <v>118</v>
      </c>
      <c r="C141" s="131">
        <f>'3.Income &amp; Expenditure Budget'!$E144</f>
        <v>4</v>
      </c>
      <c r="D141" s="129"/>
      <c r="E141" s="129"/>
      <c r="F141" s="129"/>
      <c r="G141" s="129"/>
      <c r="H141" s="129"/>
      <c r="I141" s="129"/>
      <c r="J141" s="129"/>
      <c r="K141" s="129"/>
      <c r="L141" s="129"/>
      <c r="M141" s="129" t="str">
        <f>IFERROR(VLOOKUP(ROWS($M$11:M141),$J$11:$J$246,2,0),"")</f>
        <v/>
      </c>
      <c r="N141" s="129"/>
      <c r="O141" s="129"/>
    </row>
    <row r="142" spans="1:15" x14ac:dyDescent="0.25">
      <c r="A142" s="24">
        <v>4630</v>
      </c>
      <c r="B142" s="10" t="s">
        <v>119</v>
      </c>
      <c r="C142" s="131">
        <f>'3.Income &amp; Expenditure Budget'!$E145</f>
        <v>5</v>
      </c>
      <c r="D142" s="129"/>
      <c r="E142" s="129"/>
      <c r="F142" s="129"/>
      <c r="G142" s="129"/>
      <c r="H142" s="129"/>
      <c r="I142" s="129"/>
      <c r="J142" s="129"/>
      <c r="K142" s="129"/>
      <c r="L142" s="129"/>
      <c r="M142" s="129" t="str">
        <f>IFERROR(VLOOKUP(ROWS($M$11:M142),$J$11:$J$246,2,0),"")</f>
        <v/>
      </c>
      <c r="N142" s="129"/>
      <c r="O142" s="129"/>
    </row>
    <row r="143" spans="1:15" x14ac:dyDescent="0.25">
      <c r="A143" s="24">
        <v>4635</v>
      </c>
      <c r="B143" s="10" t="s">
        <v>120</v>
      </c>
      <c r="C143" s="131">
        <f>'3.Income &amp; Expenditure Budget'!$E146</f>
        <v>6</v>
      </c>
      <c r="D143" s="129"/>
      <c r="E143" s="129"/>
      <c r="F143" s="129"/>
      <c r="G143" s="129"/>
      <c r="H143" s="129"/>
      <c r="I143" s="129"/>
      <c r="J143" s="129"/>
      <c r="K143" s="129"/>
      <c r="L143" s="129"/>
      <c r="M143" s="129"/>
      <c r="N143" s="129"/>
      <c r="O143" s="129"/>
    </row>
    <row r="144" spans="1:15" x14ac:dyDescent="0.25">
      <c r="A144" s="24">
        <v>4640</v>
      </c>
      <c r="B144" s="10" t="s">
        <v>121</v>
      </c>
      <c r="C144" s="131">
        <f>'3.Income &amp; Expenditure Budget'!$E147</f>
        <v>7</v>
      </c>
      <c r="D144" s="129"/>
      <c r="E144" s="129"/>
      <c r="F144" s="129"/>
      <c r="G144" s="129"/>
      <c r="H144" s="129"/>
      <c r="I144" s="129"/>
      <c r="J144" s="129"/>
      <c r="K144" s="129"/>
      <c r="L144" s="129"/>
      <c r="M144" s="129" t="str">
        <f>IFERROR(VLOOKUP(ROWS($M$11:M144),$J$11:$J$295,2,0),"")</f>
        <v/>
      </c>
      <c r="N144" s="129"/>
      <c r="O144" s="129"/>
    </row>
    <row r="145" spans="1:15" x14ac:dyDescent="0.25">
      <c r="A145" s="24">
        <v>4641</v>
      </c>
      <c r="B145" s="10" t="s">
        <v>123</v>
      </c>
      <c r="C145" s="131">
        <f>'3.Income &amp; Expenditure Budget'!$E148</f>
        <v>6</v>
      </c>
      <c r="D145" s="129"/>
      <c r="E145" s="129"/>
      <c r="F145" s="129"/>
      <c r="G145" s="129"/>
      <c r="H145" s="129"/>
      <c r="I145" s="129"/>
      <c r="J145" s="129"/>
      <c r="K145" s="129"/>
      <c r="L145" s="129"/>
      <c r="M145" s="129"/>
      <c r="N145" s="129"/>
      <c r="O145" s="129"/>
    </row>
    <row r="146" spans="1:15" x14ac:dyDescent="0.25">
      <c r="A146" s="24">
        <v>4650</v>
      </c>
      <c r="B146" s="10" t="s">
        <v>124</v>
      </c>
      <c r="C146" s="131">
        <f>'3.Income &amp; Expenditure Budget'!$E149</f>
        <v>8</v>
      </c>
      <c r="D146" s="129"/>
      <c r="E146" s="129"/>
      <c r="F146" s="129"/>
      <c r="G146" s="129"/>
      <c r="H146" s="129"/>
      <c r="I146" s="129"/>
      <c r="J146" s="129"/>
      <c r="K146" s="129"/>
      <c r="L146" s="129"/>
      <c r="M146" s="129" t="str">
        <f>IFERROR(VLOOKUP(ROWS($M$11:M146),$J$11:$J$246,2,0),"")</f>
        <v/>
      </c>
      <c r="N146" s="129"/>
      <c r="O146" s="129"/>
    </row>
    <row r="147" spans="1:15" x14ac:dyDescent="0.25">
      <c r="A147" s="24">
        <v>4670</v>
      </c>
      <c r="B147" s="10" t="s">
        <v>125</v>
      </c>
      <c r="C147" s="131">
        <f>'3.Income &amp; Expenditure Budget'!$E150</f>
        <v>9</v>
      </c>
      <c r="D147" s="129"/>
      <c r="E147" s="129"/>
      <c r="F147" s="129"/>
      <c r="G147" s="129"/>
      <c r="H147" s="129"/>
      <c r="I147" s="129"/>
      <c r="J147" s="129"/>
      <c r="K147" s="129"/>
      <c r="L147" s="129"/>
      <c r="M147" s="129" t="str">
        <f>IFERROR(VLOOKUP(ROWS($M$11:M147),$J$11:$J$246,2,0),"")</f>
        <v/>
      </c>
      <c r="N147" s="129"/>
      <c r="O147" s="129"/>
    </row>
    <row r="148" spans="1:15" x14ac:dyDescent="0.25">
      <c r="A148" s="24">
        <v>4671</v>
      </c>
      <c r="B148" s="10" t="s">
        <v>287</v>
      </c>
      <c r="C148" s="131">
        <f>'3.Income &amp; Expenditure Budget'!$E151</f>
        <v>10</v>
      </c>
      <c r="D148" s="129"/>
      <c r="E148" s="129"/>
      <c r="F148" s="129"/>
      <c r="G148" s="129"/>
      <c r="H148" s="129"/>
      <c r="I148" s="129"/>
      <c r="J148" s="129"/>
      <c r="K148" s="129"/>
      <c r="L148" s="129"/>
      <c r="M148" s="129" t="str">
        <f>IFERROR(VLOOKUP(ROWS($M$11:M148),$J$11:$J$246,2,0),"")</f>
        <v/>
      </c>
      <c r="N148" s="129"/>
      <c r="O148" s="129"/>
    </row>
    <row r="149" spans="1:15" x14ac:dyDescent="0.25">
      <c r="A149" s="24">
        <v>4690</v>
      </c>
      <c r="B149" s="10" t="s">
        <v>289</v>
      </c>
      <c r="C149" s="131">
        <f>'3.Income &amp; Expenditure Budget'!$E152</f>
        <v>1</v>
      </c>
      <c r="D149" s="129"/>
      <c r="E149" s="129"/>
      <c r="F149" s="129"/>
      <c r="G149" s="129"/>
      <c r="H149" s="129"/>
      <c r="I149" s="129"/>
      <c r="J149" s="129"/>
      <c r="K149" s="129"/>
      <c r="L149" s="129"/>
      <c r="M149" s="129" t="str">
        <f>IFERROR(VLOOKUP(ROWS($M$11:M149),$J$11:$J$246,2,0),"")</f>
        <v/>
      </c>
      <c r="N149" s="129"/>
      <c r="O149" s="129"/>
    </row>
    <row r="150" spans="1:15" x14ac:dyDescent="0.25">
      <c r="A150" s="24">
        <v>4710</v>
      </c>
      <c r="B150" s="10" t="s">
        <v>128</v>
      </c>
      <c r="C150" s="131">
        <f>'3.Income &amp; Expenditure Budget'!$E153</f>
        <v>2</v>
      </c>
      <c r="D150" s="129"/>
      <c r="E150" s="129"/>
      <c r="F150" s="129"/>
      <c r="G150" s="129"/>
      <c r="H150" s="129"/>
      <c r="I150" s="129"/>
      <c r="J150" s="129"/>
      <c r="K150" s="129"/>
      <c r="L150" s="129"/>
      <c r="M150" s="129" t="str">
        <f>IFERROR(VLOOKUP(ROWS($M$11:M150),$J$11:$J$246,2,0),"")</f>
        <v/>
      </c>
      <c r="N150" s="129"/>
      <c r="O150" s="129"/>
    </row>
    <row r="151" spans="1:15" x14ac:dyDescent="0.25">
      <c r="A151" s="24">
        <v>4720</v>
      </c>
      <c r="B151" s="10" t="s">
        <v>129</v>
      </c>
      <c r="C151" s="131">
        <f>'3.Income &amp; Expenditure Budget'!$E154</f>
        <v>3</v>
      </c>
      <c r="D151" s="129"/>
      <c r="E151" s="129"/>
      <c r="F151" s="129"/>
      <c r="G151" s="129"/>
      <c r="H151" s="129"/>
      <c r="I151" s="129"/>
      <c r="J151" s="129"/>
      <c r="K151" s="129"/>
      <c r="L151" s="129"/>
      <c r="M151" s="129" t="str">
        <f>IFERROR(VLOOKUP(ROWS($M$11:M151),$J$11:$J$246,2,0),"")</f>
        <v/>
      </c>
      <c r="N151" s="129"/>
      <c r="O151" s="129"/>
    </row>
    <row r="152" spans="1:15" ht="14.25" customHeight="1" x14ac:dyDescent="0.25">
      <c r="A152" s="24">
        <v>4730</v>
      </c>
      <c r="B152" s="10" t="s">
        <v>130</v>
      </c>
      <c r="C152" s="131">
        <f>'3.Income &amp; Expenditure Budget'!$E155</f>
        <v>72</v>
      </c>
      <c r="D152" s="129"/>
      <c r="E152" s="129"/>
      <c r="F152" s="129"/>
      <c r="G152" s="129"/>
      <c r="H152" s="129"/>
      <c r="I152" s="129"/>
      <c r="J152" s="129"/>
      <c r="K152" s="129"/>
      <c r="L152" s="129"/>
      <c r="M152" s="129" t="str">
        <f>IFERROR(VLOOKUP(ROWS($M$11:M152),$J$11:$J$246,2,0),"")</f>
        <v/>
      </c>
      <c r="N152" s="129"/>
      <c r="O152" s="129"/>
    </row>
    <row r="153" spans="1:15" ht="14.25" customHeight="1" x14ac:dyDescent="0.25">
      <c r="A153" s="24">
        <v>4731</v>
      </c>
      <c r="B153" s="50" t="s">
        <v>252</v>
      </c>
      <c r="C153" s="131">
        <f>'3.Income &amp; Expenditure Budget'!$E156</f>
        <v>0</v>
      </c>
      <c r="D153" s="129"/>
      <c r="E153" s="129"/>
      <c r="F153" s="129"/>
      <c r="G153" s="129"/>
      <c r="H153" s="129"/>
      <c r="I153" s="129"/>
      <c r="J153" s="129"/>
      <c r="K153" s="129"/>
      <c r="L153" s="129"/>
      <c r="M153" s="129"/>
      <c r="N153" s="129"/>
      <c r="O153" s="129"/>
    </row>
    <row r="154" spans="1:15" ht="14.25" customHeight="1" x14ac:dyDescent="0.25">
      <c r="A154" s="24">
        <v>4740</v>
      </c>
      <c r="B154" s="10" t="s">
        <v>131</v>
      </c>
      <c r="C154" s="131">
        <f>'3.Income &amp; Expenditure Budget'!$E157</f>
        <v>4</v>
      </c>
      <c r="D154" s="129"/>
      <c r="E154" s="129"/>
      <c r="F154" s="129"/>
      <c r="G154" s="129"/>
      <c r="H154" s="129"/>
      <c r="I154" s="129"/>
      <c r="J154" s="129"/>
      <c r="K154" s="129"/>
      <c r="L154" s="129"/>
      <c r="M154" s="129" t="str">
        <f>IFERROR(VLOOKUP(ROWS($M$11:M154),$J$11:$J$246,2,0),"")</f>
        <v/>
      </c>
      <c r="N154" s="129"/>
      <c r="O154" s="129"/>
    </row>
    <row r="155" spans="1:15" x14ac:dyDescent="0.25">
      <c r="A155" s="24">
        <v>4741</v>
      </c>
      <c r="B155" s="10" t="s">
        <v>285</v>
      </c>
      <c r="C155" s="131">
        <f>'3.Income &amp; Expenditure Budget'!$E158</f>
        <v>4</v>
      </c>
      <c r="D155" s="129"/>
      <c r="E155" s="129"/>
      <c r="F155" s="129"/>
      <c r="G155" s="129"/>
      <c r="H155" s="129"/>
      <c r="I155" s="129"/>
      <c r="J155" s="129"/>
      <c r="K155" s="129"/>
      <c r="L155" s="129"/>
      <c r="M155" s="129" t="str">
        <f>IFERROR(VLOOKUP(ROWS($M$11:M155),$J$11:$J$246,2,0),"")</f>
        <v/>
      </c>
      <c r="N155" s="129"/>
      <c r="O155" s="129"/>
    </row>
    <row r="156" spans="1:15" x14ac:dyDescent="0.25">
      <c r="A156" s="24">
        <v>4750</v>
      </c>
      <c r="B156" s="10" t="s">
        <v>133</v>
      </c>
      <c r="C156" s="131">
        <f>'3.Income &amp; Expenditure Budget'!$E159</f>
        <v>8</v>
      </c>
      <c r="D156" s="129"/>
      <c r="E156" s="129"/>
      <c r="F156" s="129"/>
      <c r="G156" s="129"/>
      <c r="H156" s="129"/>
      <c r="I156" s="129"/>
      <c r="J156" s="129"/>
      <c r="K156" s="129"/>
      <c r="L156" s="129"/>
      <c r="M156" s="129" t="str">
        <f>IFERROR(VLOOKUP(ROWS($M$11:M156),$J$11:$J$246,2,0),"")</f>
        <v/>
      </c>
      <c r="N156" s="129"/>
      <c r="O156" s="129"/>
    </row>
    <row r="157" spans="1:15" x14ac:dyDescent="0.25">
      <c r="A157" s="24">
        <v>4760</v>
      </c>
      <c r="B157" s="10" t="s">
        <v>134</v>
      </c>
      <c r="C157" s="131">
        <f>'3.Income &amp; Expenditure Budget'!$E160</f>
        <v>5</v>
      </c>
      <c r="D157" s="129"/>
      <c r="E157" s="129"/>
      <c r="F157" s="129"/>
      <c r="G157" s="129"/>
      <c r="H157" s="129"/>
      <c r="I157" s="129"/>
      <c r="J157" s="129"/>
      <c r="K157" s="129"/>
      <c r="L157" s="129"/>
      <c r="M157" s="129" t="str">
        <f>IFERROR(VLOOKUP(ROWS($M$11:M157),$J$11:$J$246,2,0),"")</f>
        <v/>
      </c>
      <c r="N157" s="129"/>
      <c r="O157" s="129"/>
    </row>
    <row r="158" spans="1:15" x14ac:dyDescent="0.25">
      <c r="A158" s="24">
        <v>4770</v>
      </c>
      <c r="B158" s="10" t="s">
        <v>135</v>
      </c>
      <c r="C158" s="131">
        <f>'3.Income &amp; Expenditure Budget'!$E161</f>
        <v>6</v>
      </c>
      <c r="D158" s="129"/>
      <c r="E158" s="129"/>
      <c r="F158" s="129"/>
      <c r="G158" s="129"/>
      <c r="H158" s="129"/>
      <c r="I158" s="129"/>
      <c r="J158" s="129"/>
      <c r="K158" s="129"/>
      <c r="L158" s="129"/>
      <c r="M158" s="129" t="str">
        <f>IFERROR(VLOOKUP(ROWS($M$11:M158),$J$11:$J$246,2,0),"")</f>
        <v/>
      </c>
      <c r="N158" s="129"/>
      <c r="O158" s="129"/>
    </row>
    <row r="159" spans="1:15" x14ac:dyDescent="0.25">
      <c r="A159" s="24">
        <v>4780</v>
      </c>
      <c r="B159" s="10" t="s">
        <v>136</v>
      </c>
      <c r="C159" s="131">
        <f>'3.Income &amp; Expenditure Budget'!$E162</f>
        <v>7</v>
      </c>
      <c r="D159" s="129"/>
      <c r="E159" s="129"/>
      <c r="F159" s="129"/>
      <c r="G159" s="129"/>
      <c r="H159" s="129"/>
      <c r="I159" s="129"/>
      <c r="J159" s="129"/>
      <c r="K159" s="129"/>
      <c r="L159" s="129"/>
      <c r="M159" s="129" t="str">
        <f>IFERROR(VLOOKUP(ROWS($M$11:M159),$J$11:$J$246,2,0),"")</f>
        <v/>
      </c>
      <c r="N159" s="129"/>
      <c r="O159" s="129"/>
    </row>
    <row r="160" spans="1:15" x14ac:dyDescent="0.25">
      <c r="A160" s="24">
        <v>4810</v>
      </c>
      <c r="B160" s="10" t="s">
        <v>137</v>
      </c>
      <c r="C160" s="131">
        <f>'3.Income &amp; Expenditure Budget'!$E163</f>
        <v>8</v>
      </c>
      <c r="D160" s="129"/>
      <c r="E160" s="129"/>
      <c r="F160" s="129"/>
      <c r="G160" s="129"/>
      <c r="H160" s="129"/>
      <c r="I160" s="129"/>
      <c r="J160" s="129"/>
      <c r="K160" s="129"/>
      <c r="L160" s="129"/>
      <c r="M160" s="129" t="str">
        <f>IFERROR(VLOOKUP(ROWS($M$11:M160),$J$11:$J$246,2,0),"")</f>
        <v/>
      </c>
      <c r="N160" s="129"/>
      <c r="O160" s="129"/>
    </row>
    <row r="161" spans="1:15" x14ac:dyDescent="0.25">
      <c r="A161" s="24">
        <v>4815</v>
      </c>
      <c r="B161" s="10" t="s">
        <v>138</v>
      </c>
      <c r="C161" s="131">
        <f>'3.Income &amp; Expenditure Budget'!$E164</f>
        <v>10</v>
      </c>
      <c r="D161" s="129"/>
      <c r="E161" s="129"/>
      <c r="F161" s="129"/>
      <c r="G161" s="129"/>
      <c r="H161" s="129"/>
      <c r="I161" s="129"/>
      <c r="J161" s="129"/>
      <c r="K161" s="129"/>
      <c r="L161" s="129"/>
      <c r="M161" s="129" t="str">
        <f>IFERROR(VLOOKUP(ROWS($M$11:M161),$J$11:$J$246,2,0),"")</f>
        <v/>
      </c>
      <c r="N161" s="129"/>
      <c r="O161" s="129"/>
    </row>
    <row r="162" spans="1:15" x14ac:dyDescent="0.25">
      <c r="A162" s="24">
        <v>4850</v>
      </c>
      <c r="B162" s="10" t="s">
        <v>139</v>
      </c>
      <c r="C162" s="131">
        <f>'3.Income &amp; Expenditure Budget'!$E165</f>
        <v>9</v>
      </c>
      <c r="D162" s="129"/>
      <c r="E162" s="129"/>
      <c r="F162" s="129"/>
      <c r="G162" s="129"/>
      <c r="H162" s="129"/>
      <c r="I162" s="129"/>
      <c r="J162" s="129"/>
      <c r="K162" s="129"/>
      <c r="L162" s="129"/>
      <c r="M162" s="129" t="str">
        <f>IFERROR(VLOOKUP(ROWS($M$11:M162),$J$11:$J$246,2,0),"")</f>
        <v/>
      </c>
      <c r="N162" s="129"/>
      <c r="O162" s="129"/>
    </row>
    <row r="163" spans="1:15" x14ac:dyDescent="0.25">
      <c r="A163" s="24">
        <v>4908</v>
      </c>
      <c r="B163" s="10" t="s">
        <v>140</v>
      </c>
      <c r="C163" s="131">
        <f>'3.Income &amp; Expenditure Budget'!$E166</f>
        <v>10</v>
      </c>
      <c r="D163" s="129"/>
      <c r="E163" s="129"/>
      <c r="F163" s="129"/>
      <c r="G163" s="129"/>
      <c r="H163" s="129"/>
      <c r="I163" s="129"/>
      <c r="J163" s="129"/>
      <c r="K163" s="129"/>
      <c r="L163" s="129"/>
      <c r="M163" s="129"/>
      <c r="N163" s="129"/>
      <c r="O163" s="129"/>
    </row>
    <row r="164" spans="1:15" x14ac:dyDescent="0.25">
      <c r="A164" s="24">
        <v>4909</v>
      </c>
      <c r="B164" s="10" t="s">
        <v>141</v>
      </c>
      <c r="C164" s="131">
        <f>'3.Income &amp; Expenditure Budget'!$E167</f>
        <v>1</v>
      </c>
      <c r="D164" s="129"/>
      <c r="E164" s="129"/>
      <c r="F164" s="129"/>
      <c r="G164" s="129"/>
      <c r="H164" s="129"/>
      <c r="I164" s="129"/>
      <c r="J164" s="129"/>
      <c r="K164" s="129"/>
      <c r="L164" s="129"/>
      <c r="M164" s="129"/>
      <c r="N164" s="129"/>
      <c r="O164" s="129"/>
    </row>
    <row r="165" spans="1:15" x14ac:dyDescent="0.25">
      <c r="A165" s="24">
        <v>4910</v>
      </c>
      <c r="B165" s="10" t="s">
        <v>142</v>
      </c>
      <c r="C165" s="131">
        <f>'3.Income &amp; Expenditure Budget'!$E168</f>
        <v>2</v>
      </c>
      <c r="D165" s="129"/>
      <c r="E165" s="129"/>
      <c r="F165" s="129"/>
      <c r="G165" s="129"/>
      <c r="H165" s="129"/>
      <c r="I165" s="129"/>
      <c r="J165" s="129"/>
      <c r="K165" s="129"/>
      <c r="L165" s="129"/>
      <c r="M165" s="129" t="str">
        <f>IFERROR(VLOOKUP(ROWS($M$11:M165),$J$11:$J$246,2,0),"")</f>
        <v/>
      </c>
      <c r="N165" s="129"/>
      <c r="O165" s="129"/>
    </row>
    <row r="166" spans="1:15" x14ac:dyDescent="0.25">
      <c r="A166" s="24">
        <v>4911</v>
      </c>
      <c r="B166" s="10" t="s">
        <v>143</v>
      </c>
      <c r="C166" s="131">
        <f>'3.Income &amp; Expenditure Budget'!$E169</f>
        <v>1</v>
      </c>
      <c r="D166" s="129"/>
      <c r="E166" s="129"/>
      <c r="F166" s="129"/>
      <c r="G166" s="129"/>
      <c r="H166" s="129"/>
      <c r="I166" s="129"/>
      <c r="J166" s="129"/>
      <c r="K166" s="129"/>
      <c r="L166" s="129"/>
      <c r="M166" s="129" t="str">
        <f>IFERROR(VLOOKUP(ROWS($M$11:M166),$J$11:$J$246,2,0),"")</f>
        <v/>
      </c>
      <c r="N166" s="129"/>
      <c r="O166" s="129"/>
    </row>
    <row r="167" spans="1:15" x14ac:dyDescent="0.25">
      <c r="A167" s="24">
        <v>4912</v>
      </c>
      <c r="B167" s="10" t="s">
        <v>144</v>
      </c>
      <c r="C167" s="131">
        <f>'3.Income &amp; Expenditure Budget'!$E170</f>
        <v>2</v>
      </c>
      <c r="D167" s="129"/>
      <c r="E167" s="129"/>
      <c r="F167" s="129"/>
      <c r="G167" s="129"/>
      <c r="H167" s="129"/>
      <c r="I167" s="129"/>
      <c r="J167" s="129"/>
      <c r="K167" s="129"/>
      <c r="L167" s="129"/>
      <c r="M167" s="129" t="str">
        <f>IFERROR(VLOOKUP(ROWS($M$11:M167),$J$11:$J$246,2,0),"")</f>
        <v/>
      </c>
      <c r="N167" s="129"/>
      <c r="O167" s="129"/>
    </row>
    <row r="168" spans="1:15" x14ac:dyDescent="0.25">
      <c r="A168" s="24">
        <v>4913</v>
      </c>
      <c r="B168" s="10" t="s">
        <v>146</v>
      </c>
      <c r="C168" s="131">
        <f>'3.Income &amp; Expenditure Budget'!$E171</f>
        <v>3</v>
      </c>
      <c r="D168" s="129"/>
      <c r="E168" s="129"/>
      <c r="F168" s="129"/>
      <c r="G168" s="129"/>
      <c r="H168" s="129"/>
      <c r="I168" s="129"/>
      <c r="J168" s="129"/>
      <c r="K168" s="129"/>
      <c r="L168" s="129"/>
      <c r="M168" s="129" t="str">
        <f>IFERROR(VLOOKUP(ROWS($M$11:M168),$J$11:$J$246,2,0),"")</f>
        <v/>
      </c>
      <c r="N168" s="129"/>
      <c r="O168" s="129"/>
    </row>
    <row r="169" spans="1:15" x14ac:dyDescent="0.25">
      <c r="A169" s="24">
        <v>4914</v>
      </c>
      <c r="B169" s="10" t="s">
        <v>147</v>
      </c>
      <c r="C169" s="131">
        <f>'3.Income &amp; Expenditure Budget'!$E172</f>
        <v>3</v>
      </c>
      <c r="D169" s="129"/>
      <c r="E169" s="129"/>
      <c r="F169" s="129"/>
      <c r="G169" s="129"/>
      <c r="H169" s="129"/>
      <c r="I169" s="129"/>
      <c r="J169" s="129"/>
      <c r="K169" s="129"/>
      <c r="L169" s="129"/>
      <c r="M169" s="129" t="str">
        <f>IFERROR(VLOOKUP(ROWS($M$11:M169),$J$11:$J$246,2,0),"")</f>
        <v/>
      </c>
      <c r="N169" s="129"/>
      <c r="O169" s="129"/>
    </row>
    <row r="170" spans="1:15" x14ac:dyDescent="0.25">
      <c r="A170" s="24">
        <v>4915</v>
      </c>
      <c r="B170" s="10" t="s">
        <v>149</v>
      </c>
      <c r="C170" s="131">
        <f>'3.Income &amp; Expenditure Budget'!$E173</f>
        <v>4</v>
      </c>
      <c r="D170" s="129"/>
      <c r="E170" s="129"/>
      <c r="F170" s="129"/>
      <c r="G170" s="129"/>
      <c r="H170" s="129"/>
      <c r="I170" s="129"/>
      <c r="J170" s="129"/>
      <c r="K170" s="129"/>
      <c r="L170" s="129"/>
      <c r="M170" s="129"/>
      <c r="N170" s="129"/>
      <c r="O170" s="129"/>
    </row>
    <row r="171" spans="1:15" x14ac:dyDescent="0.25">
      <c r="A171" s="24">
        <v>4916</v>
      </c>
      <c r="B171" s="10" t="s">
        <v>150</v>
      </c>
      <c r="C171" s="131">
        <f>'3.Income &amp; Expenditure Budget'!$E174</f>
        <v>5</v>
      </c>
      <c r="D171" s="129"/>
      <c r="E171" s="129"/>
      <c r="F171" s="129"/>
      <c r="G171" s="129"/>
      <c r="H171" s="129"/>
      <c r="I171" s="129"/>
      <c r="J171" s="129"/>
      <c r="K171" s="129"/>
      <c r="L171" s="129"/>
      <c r="M171" s="129" t="str">
        <f>IFERROR(VLOOKUP(ROWS($M$11:M171),$J$11:$J$246,2,0),"")</f>
        <v/>
      </c>
      <c r="N171" s="129"/>
      <c r="O171" s="129"/>
    </row>
    <row r="172" spans="1:15" x14ac:dyDescent="0.25">
      <c r="A172" s="24">
        <v>4917</v>
      </c>
      <c r="B172" s="10" t="s">
        <v>151</v>
      </c>
      <c r="C172" s="131">
        <f>'3.Income &amp; Expenditure Budget'!$E175</f>
        <v>5</v>
      </c>
      <c r="D172" s="129"/>
      <c r="E172" s="129"/>
      <c r="F172" s="129"/>
      <c r="G172" s="129"/>
      <c r="H172" s="129"/>
      <c r="I172" s="129"/>
      <c r="J172" s="129"/>
      <c r="K172" s="129"/>
      <c r="L172" s="129"/>
      <c r="M172" s="129" t="str">
        <f>IFERROR(VLOOKUP(ROWS($M$11:M172),$J$11:$J$246,2,0),"")</f>
        <v/>
      </c>
      <c r="N172" s="129"/>
      <c r="O172" s="129"/>
    </row>
    <row r="173" spans="1:15" x14ac:dyDescent="0.25">
      <c r="A173" s="24">
        <v>4918</v>
      </c>
      <c r="B173" s="10" t="s">
        <v>152</v>
      </c>
      <c r="C173" s="131">
        <f>'3.Income &amp; Expenditure Budget'!$E176</f>
        <v>6</v>
      </c>
      <c r="D173" s="129"/>
      <c r="E173" s="129"/>
      <c r="F173" s="129"/>
      <c r="G173" s="129"/>
      <c r="H173" s="129"/>
      <c r="I173" s="129"/>
      <c r="J173" s="129"/>
      <c r="K173" s="129"/>
      <c r="L173" s="129"/>
      <c r="M173" s="129" t="str">
        <f>IFERROR(VLOOKUP(ROWS($M$11:M173),$J$11:$J$246,2,0),"")</f>
        <v/>
      </c>
      <c r="N173" s="129"/>
      <c r="O173" s="129"/>
    </row>
    <row r="174" spans="1:15" x14ac:dyDescent="0.25">
      <c r="A174" s="24">
        <v>4919</v>
      </c>
      <c r="B174" s="10" t="s">
        <v>153</v>
      </c>
      <c r="C174" s="131">
        <f>'3.Income &amp; Expenditure Budget'!$E177</f>
        <v>5</v>
      </c>
      <c r="D174" s="129"/>
      <c r="E174" s="129"/>
      <c r="F174" s="129"/>
      <c r="G174" s="129"/>
      <c r="H174" s="129"/>
      <c r="I174" s="129"/>
      <c r="J174" s="129"/>
      <c r="K174" s="129"/>
      <c r="L174" s="129"/>
      <c r="M174" s="129" t="str">
        <f>IFERROR(VLOOKUP(ROWS($M$11:M174),$J$11:$J$246,2,0),"")</f>
        <v/>
      </c>
      <c r="N174" s="129"/>
      <c r="O174" s="129"/>
    </row>
    <row r="175" spans="1:15" x14ac:dyDescent="0.25">
      <c r="A175" s="24">
        <v>4920</v>
      </c>
      <c r="B175" s="10" t="s">
        <v>154</v>
      </c>
      <c r="C175" s="131">
        <f>'3.Income &amp; Expenditure Budget'!$E178</f>
        <v>6</v>
      </c>
      <c r="D175" s="129"/>
      <c r="E175" s="129"/>
      <c r="F175" s="129"/>
      <c r="G175" s="129"/>
      <c r="H175" s="129"/>
      <c r="I175" s="129"/>
      <c r="J175" s="129"/>
      <c r="K175" s="129"/>
      <c r="L175" s="129"/>
      <c r="M175" s="129" t="str">
        <f>IFERROR(VLOOKUP(ROWS($M$11:M175),$J$11:$J$246,2,0),"")</f>
        <v/>
      </c>
      <c r="N175" s="129"/>
      <c r="O175" s="129"/>
    </row>
    <row r="176" spans="1:15" x14ac:dyDescent="0.25">
      <c r="A176" s="24">
        <v>4921</v>
      </c>
      <c r="B176" s="10" t="s">
        <v>156</v>
      </c>
      <c r="C176" s="131">
        <f>'3.Income &amp; Expenditure Budget'!$E179</f>
        <v>7</v>
      </c>
      <c r="D176" s="129"/>
      <c r="E176" s="129"/>
      <c r="F176" s="129"/>
      <c r="G176" s="129"/>
      <c r="H176" s="129"/>
      <c r="I176" s="129"/>
      <c r="J176" s="129"/>
      <c r="K176" s="129"/>
      <c r="L176" s="129"/>
      <c r="M176" s="129" t="str">
        <f>IFERROR(VLOOKUP(ROWS($M$11:M176),$J$11:$J$246,2,0),"")</f>
        <v/>
      </c>
      <c r="N176" s="129"/>
      <c r="O176" s="129"/>
    </row>
    <row r="177" spans="1:15" x14ac:dyDescent="0.25">
      <c r="A177" s="24">
        <v>4922</v>
      </c>
      <c r="B177" s="10" t="s">
        <v>157</v>
      </c>
      <c r="C177" s="131">
        <f>'3.Income &amp; Expenditure Budget'!$E180</f>
        <v>2</v>
      </c>
      <c r="D177" s="129"/>
      <c r="E177" s="129"/>
      <c r="F177" s="129"/>
      <c r="G177" s="129"/>
      <c r="H177" s="129"/>
      <c r="I177" s="129"/>
      <c r="J177" s="129"/>
      <c r="K177" s="129"/>
      <c r="L177" s="129"/>
      <c r="M177" s="129" t="str">
        <f>IFERROR(VLOOKUP(ROWS($M$11:M177),$J$11:$J$246,2,0),"")</f>
        <v/>
      </c>
      <c r="N177" s="129"/>
      <c r="O177" s="129"/>
    </row>
    <row r="178" spans="1:15" x14ac:dyDescent="0.25">
      <c r="A178" s="24">
        <v>4923</v>
      </c>
      <c r="B178" s="10" t="s">
        <v>158</v>
      </c>
      <c r="C178" s="131">
        <f>'3.Income &amp; Expenditure Budget'!$E181</f>
        <v>7</v>
      </c>
      <c r="D178" s="129"/>
      <c r="E178" s="129"/>
      <c r="F178" s="129"/>
      <c r="G178" s="129"/>
      <c r="H178" s="129"/>
      <c r="I178" s="129"/>
      <c r="J178" s="129"/>
      <c r="K178" s="129"/>
      <c r="L178" s="129"/>
      <c r="M178" s="129" t="str">
        <f>IFERROR(VLOOKUP(ROWS($M$11:M178),$J$11:$J$246,2,0),"")</f>
        <v/>
      </c>
      <c r="N178" s="129"/>
      <c r="O178" s="129"/>
    </row>
    <row r="179" spans="1:15" x14ac:dyDescent="0.25">
      <c r="A179" s="24">
        <v>4924</v>
      </c>
      <c r="B179" s="10" t="s">
        <v>159</v>
      </c>
      <c r="C179" s="131">
        <f>'3.Income &amp; Expenditure Budget'!$E182</f>
        <v>8</v>
      </c>
      <c r="D179" s="129"/>
      <c r="E179" s="129"/>
      <c r="F179" s="129"/>
      <c r="G179" s="129"/>
      <c r="H179" s="129"/>
      <c r="I179" s="129"/>
      <c r="J179" s="129"/>
      <c r="K179" s="129"/>
      <c r="L179" s="129"/>
      <c r="M179" s="129" t="str">
        <f>IFERROR(VLOOKUP(ROWS($M$11:M179),$J$11:$J$246,2,0),"")</f>
        <v/>
      </c>
      <c r="N179" s="129"/>
      <c r="O179" s="129"/>
    </row>
    <row r="180" spans="1:15" x14ac:dyDescent="0.25">
      <c r="A180" s="24">
        <v>4925</v>
      </c>
      <c r="B180" s="10" t="s">
        <v>160</v>
      </c>
      <c r="C180" s="131">
        <f>'3.Income &amp; Expenditure Budget'!$E183</f>
        <v>3</v>
      </c>
      <c r="D180" s="129"/>
      <c r="E180" s="129"/>
      <c r="F180" s="129"/>
      <c r="G180" s="129"/>
      <c r="H180" s="129"/>
      <c r="I180" s="129"/>
      <c r="J180" s="129"/>
      <c r="K180" s="129"/>
      <c r="L180" s="129"/>
      <c r="M180" s="129" t="str">
        <f>IFERROR(VLOOKUP(ROWS($M$11:M180),$J$11:$J$246,2,0),"")</f>
        <v/>
      </c>
      <c r="N180" s="129"/>
      <c r="O180" s="129"/>
    </row>
    <row r="181" spans="1:15" x14ac:dyDescent="0.25">
      <c r="A181" s="24">
        <v>4927</v>
      </c>
      <c r="B181" s="10" t="s">
        <v>161</v>
      </c>
      <c r="C181" s="131">
        <f>'3.Income &amp; Expenditure Budget'!$E184</f>
        <v>8</v>
      </c>
      <c r="D181" s="129"/>
      <c r="E181" s="129"/>
      <c r="F181" s="129"/>
      <c r="G181" s="129"/>
      <c r="H181" s="129"/>
      <c r="I181" s="129"/>
      <c r="J181" s="129"/>
      <c r="K181" s="129"/>
      <c r="L181" s="129"/>
      <c r="M181" s="129"/>
      <c r="N181" s="129"/>
      <c r="O181" s="129"/>
    </row>
    <row r="182" spans="1:15" x14ac:dyDescent="0.25">
      <c r="A182" s="24">
        <v>4928</v>
      </c>
      <c r="B182" s="10" t="s">
        <v>162</v>
      </c>
      <c r="C182" s="131">
        <f>'3.Income &amp; Expenditure Budget'!$E185</f>
        <v>9</v>
      </c>
      <c r="D182" s="129"/>
      <c r="E182" s="129"/>
      <c r="F182" s="129"/>
      <c r="G182" s="129"/>
      <c r="H182" s="129"/>
      <c r="I182" s="129"/>
      <c r="J182" s="129"/>
      <c r="K182" s="129"/>
      <c r="L182" s="129"/>
      <c r="M182" s="129"/>
      <c r="N182" s="129"/>
      <c r="O182" s="129"/>
    </row>
    <row r="183" spans="1:15" x14ac:dyDescent="0.25">
      <c r="A183" s="27">
        <v>4929</v>
      </c>
      <c r="B183" s="13" t="s">
        <v>283</v>
      </c>
      <c r="C183" s="131">
        <f>'3.Income &amp; Expenditure Budget'!$E186</f>
        <v>5945.5</v>
      </c>
      <c r="D183" s="129"/>
      <c r="E183" s="129"/>
      <c r="F183" s="129"/>
      <c r="G183" s="129"/>
      <c r="H183" s="129"/>
      <c r="I183" s="129"/>
      <c r="J183" s="129"/>
      <c r="K183" s="129"/>
      <c r="L183" s="129"/>
      <c r="M183" s="129"/>
      <c r="N183" s="129"/>
      <c r="O183" s="129"/>
    </row>
    <row r="184" spans="1:15" ht="16.5" thickBot="1" x14ac:dyDescent="0.3">
      <c r="A184" s="25">
        <v>4930</v>
      </c>
      <c r="B184" s="11" t="s">
        <v>163</v>
      </c>
      <c r="C184" s="131">
        <f>'3.Income &amp; Expenditure Budget'!$E187</f>
        <v>10</v>
      </c>
      <c r="D184" s="129"/>
      <c r="E184" s="129"/>
      <c r="F184" s="129"/>
      <c r="G184" s="129"/>
      <c r="H184" s="129"/>
      <c r="I184" s="129"/>
      <c r="J184" s="129"/>
      <c r="K184" s="129"/>
      <c r="L184" s="129"/>
      <c r="M184" s="129" t="str">
        <f>IFERROR(VLOOKUP(ROWS($M$11:M184),$J$11:$J$246,2,0),"")</f>
        <v/>
      </c>
      <c r="N184" s="129"/>
      <c r="O184" s="129"/>
    </row>
    <row r="185" spans="1:15" ht="16.5" thickBot="1" x14ac:dyDescent="0.3">
      <c r="A185" s="467" t="s">
        <v>235</v>
      </c>
      <c r="B185" s="464"/>
      <c r="C185" s="66">
        <f>SUM(C124:C184)</f>
        <v>7493.5</v>
      </c>
      <c r="D185" s="125">
        <f t="shared" ref="D185:O185" si="6">SUM(D124:D184)</f>
        <v>0</v>
      </c>
      <c r="E185" s="125">
        <f t="shared" si="6"/>
        <v>0</v>
      </c>
      <c r="F185" s="125">
        <f t="shared" si="6"/>
        <v>0</v>
      </c>
      <c r="G185" s="125">
        <f t="shared" si="6"/>
        <v>0</v>
      </c>
      <c r="H185" s="125">
        <f t="shared" si="6"/>
        <v>0</v>
      </c>
      <c r="I185" s="125">
        <f t="shared" si="6"/>
        <v>0</v>
      </c>
      <c r="J185" s="125">
        <f t="shared" si="6"/>
        <v>0</v>
      </c>
      <c r="K185" s="125">
        <f t="shared" si="6"/>
        <v>0</v>
      </c>
      <c r="L185" s="125">
        <f t="shared" si="6"/>
        <v>0</v>
      </c>
      <c r="M185" s="125">
        <f t="shared" si="6"/>
        <v>0</v>
      </c>
      <c r="N185" s="125">
        <f t="shared" si="6"/>
        <v>0</v>
      </c>
      <c r="O185" s="125">
        <f t="shared" si="6"/>
        <v>0</v>
      </c>
    </row>
    <row r="186" spans="1:15" ht="16.5" thickBot="1" x14ac:dyDescent="0.3">
      <c r="A186" s="24"/>
      <c r="B186" s="10"/>
      <c r="C186" s="63"/>
    </row>
    <row r="187" spans="1:15" ht="16.5" thickBot="1" x14ac:dyDescent="0.3">
      <c r="A187" s="467" t="s">
        <v>165</v>
      </c>
      <c r="B187" s="468"/>
      <c r="C187" s="471"/>
    </row>
    <row r="188" spans="1:15" x14ac:dyDescent="0.25">
      <c r="A188" s="28">
        <v>5010</v>
      </c>
      <c r="B188" s="14" t="s">
        <v>164</v>
      </c>
      <c r="C188" s="133">
        <f>'3.Income &amp; Expenditure Budget'!$E191</f>
        <v>1</v>
      </c>
      <c r="D188" s="129"/>
      <c r="E188" s="129"/>
      <c r="F188" s="129"/>
      <c r="G188" s="129"/>
      <c r="H188" s="129"/>
      <c r="I188" s="129"/>
      <c r="J188" s="129"/>
      <c r="K188" s="129"/>
      <c r="L188" s="129"/>
      <c r="M188" s="129" t="str">
        <f>IFERROR(VLOOKUP(ROWS($M$11:M188),$J$11:$J$246,2,0),"")</f>
        <v/>
      </c>
      <c r="N188" s="129"/>
      <c r="O188" s="129"/>
    </row>
    <row r="189" spans="1:15" x14ac:dyDescent="0.25">
      <c r="A189" s="24">
        <v>5030</v>
      </c>
      <c r="B189" s="10" t="s">
        <v>166</v>
      </c>
      <c r="C189" s="133">
        <f>'3.Income &amp; Expenditure Budget'!$E192</f>
        <v>2</v>
      </c>
      <c r="D189" s="129"/>
      <c r="E189" s="129"/>
      <c r="F189" s="129"/>
      <c r="G189" s="129"/>
      <c r="H189" s="129"/>
      <c r="I189" s="129"/>
      <c r="J189" s="129"/>
      <c r="K189" s="129"/>
      <c r="L189" s="129"/>
      <c r="M189" s="129" t="str">
        <f>IFERROR(VLOOKUP(ROWS($M$11:M189),$J$11:$J$246,2,0),"")</f>
        <v/>
      </c>
      <c r="N189" s="129"/>
      <c r="O189" s="129"/>
    </row>
    <row r="190" spans="1:15" x14ac:dyDescent="0.25">
      <c r="A190" s="24">
        <v>5110</v>
      </c>
      <c r="B190" s="10" t="s">
        <v>167</v>
      </c>
      <c r="C190" s="133">
        <f>'3.Income &amp; Expenditure Budget'!$E193</f>
        <v>3</v>
      </c>
      <c r="D190" s="129"/>
      <c r="E190" s="129"/>
      <c r="F190" s="129"/>
      <c r="G190" s="129"/>
      <c r="H190" s="129"/>
      <c r="I190" s="129"/>
      <c r="J190" s="129"/>
      <c r="K190" s="129"/>
      <c r="L190" s="129"/>
      <c r="M190" s="129" t="str">
        <f>IFERROR(VLOOKUP(ROWS($M$11:M190),$J$11:$J$246,2,0),"")</f>
        <v/>
      </c>
      <c r="N190" s="129"/>
      <c r="O190" s="129"/>
    </row>
    <row r="191" spans="1:15" x14ac:dyDescent="0.25">
      <c r="A191" s="24">
        <v>5112</v>
      </c>
      <c r="B191" s="10" t="s">
        <v>168</v>
      </c>
      <c r="C191" s="133">
        <f>'3.Income &amp; Expenditure Budget'!$E194</f>
        <v>4</v>
      </c>
      <c r="D191" s="129"/>
      <c r="E191" s="129"/>
      <c r="F191" s="129"/>
      <c r="G191" s="129"/>
      <c r="H191" s="129"/>
      <c r="I191" s="129"/>
      <c r="J191" s="129"/>
      <c r="K191" s="129"/>
      <c r="L191" s="129"/>
      <c r="M191" s="129" t="str">
        <f>IFERROR(VLOOKUP(ROWS($M$11:M191),$J$11:$J$246,2,0),"")</f>
        <v/>
      </c>
      <c r="N191" s="129"/>
      <c r="O191" s="129"/>
    </row>
    <row r="192" spans="1:15" x14ac:dyDescent="0.25">
      <c r="A192" s="24">
        <v>5150</v>
      </c>
      <c r="B192" s="10" t="s">
        <v>169</v>
      </c>
      <c r="C192" s="133">
        <f>'3.Income &amp; Expenditure Budget'!$E195</f>
        <v>5</v>
      </c>
      <c r="D192" s="129"/>
      <c r="E192" s="129"/>
      <c r="F192" s="129"/>
      <c r="G192" s="129"/>
      <c r="H192" s="129"/>
      <c r="I192" s="129"/>
      <c r="J192" s="129"/>
      <c r="K192" s="129"/>
      <c r="L192" s="129"/>
      <c r="M192" s="129" t="str">
        <f>IFERROR(VLOOKUP(ROWS($M$11:M192),$J$11:$J$246,2,0),"")</f>
        <v/>
      </c>
      <c r="N192" s="129"/>
      <c r="O192" s="129"/>
    </row>
    <row r="193" spans="1:15" x14ac:dyDescent="0.25">
      <c r="A193" s="24">
        <v>5170</v>
      </c>
      <c r="B193" s="10" t="s">
        <v>170</v>
      </c>
      <c r="C193" s="133">
        <f>'3.Income &amp; Expenditure Budget'!$E196</f>
        <v>6</v>
      </c>
      <c r="D193" s="129"/>
      <c r="E193" s="129"/>
      <c r="F193" s="129"/>
      <c r="G193" s="129"/>
      <c r="H193" s="129"/>
      <c r="I193" s="129"/>
      <c r="J193" s="129"/>
      <c r="K193" s="129"/>
      <c r="L193" s="129"/>
      <c r="M193" s="129" t="str">
        <f>IFERROR(VLOOKUP(ROWS($M$11:M193),$J$11:$J$246,2,0),"")</f>
        <v/>
      </c>
      <c r="N193" s="129"/>
      <c r="O193" s="129"/>
    </row>
    <row r="194" spans="1:15" x14ac:dyDescent="0.25">
      <c r="A194" s="24">
        <v>5175</v>
      </c>
      <c r="B194" s="10" t="s">
        <v>171</v>
      </c>
      <c r="C194" s="133">
        <f>'3.Income &amp; Expenditure Budget'!$E197</f>
        <v>7</v>
      </c>
      <c r="D194" s="129"/>
      <c r="E194" s="129"/>
      <c r="F194" s="129"/>
      <c r="G194" s="129"/>
      <c r="H194" s="129"/>
      <c r="I194" s="129"/>
      <c r="J194" s="129"/>
      <c r="K194" s="129"/>
      <c r="L194" s="129"/>
      <c r="M194" s="129"/>
      <c r="N194" s="129"/>
      <c r="O194" s="129"/>
    </row>
    <row r="195" spans="1:15" x14ac:dyDescent="0.25">
      <c r="A195" s="24">
        <v>5310</v>
      </c>
      <c r="B195" s="10" t="s">
        <v>172</v>
      </c>
      <c r="C195" s="133">
        <f>'3.Income &amp; Expenditure Budget'!$E198</f>
        <v>8</v>
      </c>
      <c r="D195" s="129"/>
      <c r="E195" s="129"/>
      <c r="F195" s="129"/>
      <c r="G195" s="129"/>
      <c r="H195" s="129"/>
      <c r="I195" s="129"/>
      <c r="J195" s="129"/>
      <c r="K195" s="129"/>
      <c r="L195" s="129"/>
      <c r="M195" s="129" t="str">
        <f>IFERROR(VLOOKUP(ROWS($M$11:M195),$J$11:$J$246,2,0),"")</f>
        <v/>
      </c>
      <c r="N195" s="129"/>
      <c r="O195" s="129"/>
    </row>
    <row r="196" spans="1:15" x14ac:dyDescent="0.25">
      <c r="A196" s="24">
        <v>5315</v>
      </c>
      <c r="B196" s="10" t="s">
        <v>173</v>
      </c>
      <c r="C196" s="133">
        <f>'3.Income &amp; Expenditure Budget'!$E199</f>
        <v>2</v>
      </c>
      <c r="D196" s="129"/>
      <c r="E196" s="129"/>
      <c r="F196" s="129"/>
      <c r="G196" s="129"/>
      <c r="H196" s="129"/>
      <c r="I196" s="129"/>
      <c r="J196" s="129"/>
      <c r="K196" s="129"/>
      <c r="L196" s="129"/>
      <c r="M196" s="129" t="str">
        <f>IFERROR(VLOOKUP(ROWS($M$11:M196),$J$11:$J$246,2,0),"")</f>
        <v/>
      </c>
      <c r="N196" s="129"/>
      <c r="O196" s="129"/>
    </row>
    <row r="197" spans="1:15" x14ac:dyDescent="0.25">
      <c r="A197" s="24">
        <v>5316</v>
      </c>
      <c r="B197" s="10" t="s">
        <v>174</v>
      </c>
      <c r="C197" s="133">
        <f>'3.Income &amp; Expenditure Budget'!$E200</f>
        <v>4</v>
      </c>
      <c r="D197" s="129"/>
      <c r="E197" s="129"/>
      <c r="F197" s="129"/>
      <c r="G197" s="129"/>
      <c r="H197" s="129"/>
      <c r="I197" s="129"/>
      <c r="J197" s="129"/>
      <c r="K197" s="129"/>
      <c r="L197" s="129"/>
      <c r="M197" s="129" t="str">
        <f>IFERROR(VLOOKUP(ROWS($M$11:M197),$J$11:$J$246,2,0),"")</f>
        <v/>
      </c>
      <c r="N197" s="129"/>
      <c r="O197" s="129"/>
    </row>
    <row r="198" spans="1:15" x14ac:dyDescent="0.25">
      <c r="A198" s="24">
        <v>5350</v>
      </c>
      <c r="B198" s="10" t="s">
        <v>176</v>
      </c>
      <c r="C198" s="133">
        <f>'3.Income &amp; Expenditure Budget'!$E201</f>
        <v>9</v>
      </c>
      <c r="D198" s="129"/>
      <c r="E198" s="129"/>
      <c r="F198" s="129"/>
      <c r="G198" s="129"/>
      <c r="H198" s="129"/>
      <c r="I198" s="129"/>
      <c r="J198" s="129"/>
      <c r="K198" s="129"/>
      <c r="L198" s="129"/>
      <c r="M198" s="129" t="str">
        <f>IFERROR(VLOOKUP(ROWS($M$11:M198),$J$11:$J$246,2,0),"")</f>
        <v/>
      </c>
      <c r="N198" s="129"/>
      <c r="O198" s="129"/>
    </row>
    <row r="199" spans="1:15" x14ac:dyDescent="0.25">
      <c r="A199" s="24">
        <v>5400</v>
      </c>
      <c r="B199" s="10" t="s">
        <v>177</v>
      </c>
      <c r="C199" s="133">
        <f>'3.Income &amp; Expenditure Budget'!$E202</f>
        <v>10</v>
      </c>
      <c r="D199" s="129"/>
      <c r="E199" s="129"/>
      <c r="F199" s="129"/>
      <c r="G199" s="129"/>
      <c r="H199" s="129"/>
      <c r="I199" s="129"/>
      <c r="J199" s="129"/>
      <c r="K199" s="129"/>
      <c r="L199" s="129"/>
      <c r="M199" s="129" t="str">
        <f>IFERROR(VLOOKUP(ROWS($M$11:M199),$J$11:$J$246,2,0),"")</f>
        <v/>
      </c>
      <c r="N199" s="129"/>
      <c r="O199" s="129"/>
    </row>
    <row r="200" spans="1:15" x14ac:dyDescent="0.25">
      <c r="A200" s="24">
        <v>5450</v>
      </c>
      <c r="B200" s="10" t="s">
        <v>178</v>
      </c>
      <c r="C200" s="133">
        <f>'3.Income &amp; Expenditure Budget'!$E203</f>
        <v>1</v>
      </c>
      <c r="D200" s="129"/>
      <c r="E200" s="129"/>
      <c r="F200" s="129"/>
      <c r="G200" s="129"/>
      <c r="H200" s="129"/>
      <c r="I200" s="129"/>
      <c r="J200" s="129"/>
      <c r="K200" s="129"/>
      <c r="L200" s="129"/>
      <c r="M200" s="129" t="str">
        <f>IFERROR(VLOOKUP(ROWS($M$11:M200),$J$11:$J$246,2,0),"")</f>
        <v/>
      </c>
      <c r="N200" s="129"/>
      <c r="O200" s="129"/>
    </row>
    <row r="201" spans="1:15" x14ac:dyDescent="0.25">
      <c r="A201" s="24">
        <v>5510</v>
      </c>
      <c r="B201" s="10" t="s">
        <v>180</v>
      </c>
      <c r="C201" s="133">
        <f>'3.Income &amp; Expenditure Budget'!$E204</f>
        <v>2</v>
      </c>
      <c r="D201" s="129"/>
      <c r="E201" s="129"/>
      <c r="F201" s="129"/>
      <c r="G201" s="129"/>
      <c r="H201" s="129"/>
      <c r="I201" s="129"/>
      <c r="J201" s="129"/>
      <c r="K201" s="129"/>
      <c r="L201" s="129"/>
      <c r="M201" s="129" t="str">
        <f>IFERROR(VLOOKUP(ROWS($M$11:M201),$J$11:$J$246,2,0),"")</f>
        <v/>
      </c>
      <c r="N201" s="129"/>
      <c r="O201" s="129"/>
    </row>
    <row r="202" spans="1:15" x14ac:dyDescent="0.25">
      <c r="A202" s="24">
        <v>5550</v>
      </c>
      <c r="B202" s="10" t="s">
        <v>181</v>
      </c>
      <c r="C202" s="133">
        <f>'3.Income &amp; Expenditure Budget'!$E205</f>
        <v>3</v>
      </c>
      <c r="D202" s="129"/>
      <c r="E202" s="129"/>
      <c r="F202" s="129"/>
      <c r="G202" s="129"/>
      <c r="H202" s="129"/>
      <c r="I202" s="129"/>
      <c r="J202" s="129"/>
      <c r="K202" s="129"/>
      <c r="L202" s="129"/>
      <c r="M202" s="129" t="str">
        <f>IFERROR(VLOOKUP(ROWS($M$11:M202),$J$11:$J$246,2,0),"")</f>
        <v/>
      </c>
      <c r="N202" s="129"/>
      <c r="O202" s="129"/>
    </row>
    <row r="203" spans="1:15" x14ac:dyDescent="0.25">
      <c r="A203" s="24">
        <v>5551</v>
      </c>
      <c r="B203" s="10" t="s">
        <v>182</v>
      </c>
      <c r="C203" s="133">
        <f>'3.Income &amp; Expenditure Budget'!$E206</f>
        <v>3</v>
      </c>
      <c r="D203" s="129"/>
      <c r="E203" s="129"/>
      <c r="F203" s="129"/>
      <c r="G203" s="129"/>
      <c r="H203" s="129"/>
      <c r="I203" s="129"/>
      <c r="J203" s="129"/>
      <c r="K203" s="129"/>
      <c r="L203" s="129"/>
      <c r="M203" s="129" t="str">
        <f>IFERROR(VLOOKUP(ROWS($M$11:M203),$J$11:$J$246,2,0),"")</f>
        <v/>
      </c>
      <c r="N203" s="129"/>
      <c r="O203" s="129"/>
    </row>
    <row r="204" spans="1:15" x14ac:dyDescent="0.25">
      <c r="A204" s="24">
        <v>5552</v>
      </c>
      <c r="B204" s="10" t="s">
        <v>183</v>
      </c>
      <c r="C204" s="133">
        <f>'3.Income &amp; Expenditure Budget'!$E207</f>
        <v>4</v>
      </c>
      <c r="D204" s="129"/>
      <c r="E204" s="129"/>
      <c r="F204" s="129"/>
      <c r="G204" s="129"/>
      <c r="H204" s="129"/>
      <c r="I204" s="129"/>
      <c r="J204" s="129"/>
      <c r="K204" s="129"/>
      <c r="L204" s="129"/>
      <c r="M204" s="129" t="str">
        <f>IFERROR(VLOOKUP(ROWS($M$11:M204),$J$11:$J$246,2,0),"")</f>
        <v/>
      </c>
      <c r="N204" s="129"/>
      <c r="O204" s="129"/>
    </row>
    <row r="205" spans="1:15" x14ac:dyDescent="0.25">
      <c r="A205" s="24">
        <v>5553</v>
      </c>
      <c r="B205" s="10" t="s">
        <v>184</v>
      </c>
      <c r="C205" s="133">
        <f>'3.Income &amp; Expenditure Budget'!$E208</f>
        <v>5</v>
      </c>
      <c r="D205" s="129"/>
      <c r="E205" s="129"/>
      <c r="F205" s="129"/>
      <c r="G205" s="129"/>
      <c r="H205" s="129"/>
      <c r="I205" s="129"/>
      <c r="J205" s="129"/>
      <c r="K205" s="129"/>
      <c r="L205" s="129"/>
      <c r="M205" s="129"/>
      <c r="N205" s="129"/>
      <c r="O205" s="129"/>
    </row>
    <row r="206" spans="1:15" x14ac:dyDescent="0.25">
      <c r="A206" s="24">
        <v>5610</v>
      </c>
      <c r="B206" s="10" t="s">
        <v>185</v>
      </c>
      <c r="C206" s="133">
        <f>'3.Income &amp; Expenditure Budget'!$E209</f>
        <v>6</v>
      </c>
      <c r="D206" s="129"/>
      <c r="E206" s="129"/>
      <c r="F206" s="129"/>
      <c r="G206" s="129"/>
      <c r="H206" s="129"/>
      <c r="I206" s="129"/>
      <c r="J206" s="129"/>
      <c r="K206" s="129"/>
      <c r="L206" s="129"/>
      <c r="M206" s="129" t="str">
        <f>IFERROR(VLOOKUP(ROWS($M$11:M206),$J$11:$J$246,2,0),"")</f>
        <v/>
      </c>
      <c r="N206" s="129"/>
      <c r="O206" s="129"/>
    </row>
    <row r="207" spans="1:15" x14ac:dyDescent="0.25">
      <c r="A207" s="24">
        <v>5611</v>
      </c>
      <c r="B207" s="10" t="s">
        <v>187</v>
      </c>
      <c r="C207" s="133">
        <f>'3.Income &amp; Expenditure Budget'!$E210</f>
        <v>7</v>
      </c>
      <c r="D207" s="129"/>
      <c r="E207" s="129"/>
      <c r="F207" s="129"/>
      <c r="G207" s="129"/>
      <c r="H207" s="129"/>
      <c r="I207" s="129"/>
      <c r="J207" s="129"/>
      <c r="K207" s="129"/>
      <c r="L207" s="129"/>
      <c r="M207" s="129"/>
      <c r="N207" s="129"/>
      <c r="O207" s="129"/>
    </row>
    <row r="208" spans="1:15" x14ac:dyDescent="0.25">
      <c r="A208" s="24">
        <v>5700</v>
      </c>
      <c r="B208" s="10" t="s">
        <v>188</v>
      </c>
      <c r="C208" s="133">
        <f>'3.Income &amp; Expenditure Budget'!$E211</f>
        <v>8</v>
      </c>
      <c r="D208" s="129"/>
      <c r="E208" s="129"/>
      <c r="F208" s="129"/>
      <c r="G208" s="129"/>
      <c r="H208" s="129"/>
      <c r="I208" s="129"/>
      <c r="J208" s="129"/>
      <c r="K208" s="129"/>
      <c r="L208" s="129"/>
      <c r="M208" s="129" t="str">
        <f>IFERROR(VLOOKUP(ROWS($M$11:M208),$J$11:$J$246,2,0),"")</f>
        <v/>
      </c>
      <c r="N208" s="129"/>
      <c r="O208" s="129"/>
    </row>
    <row r="209" spans="1:15" ht="16.5" thickBot="1" x14ac:dyDescent="0.3">
      <c r="A209" s="24">
        <v>5800</v>
      </c>
      <c r="B209" s="10" t="s">
        <v>189</v>
      </c>
      <c r="C209" s="133">
        <f>'3.Income &amp; Expenditure Budget'!$E212</f>
        <v>9</v>
      </c>
      <c r="D209" s="129"/>
      <c r="E209" s="129"/>
      <c r="F209" s="129"/>
      <c r="G209" s="129"/>
      <c r="H209" s="129"/>
      <c r="I209" s="129"/>
      <c r="J209" s="129"/>
      <c r="K209" s="129"/>
      <c r="L209" s="129"/>
      <c r="M209" s="129" t="str">
        <f>IFERROR(VLOOKUP(ROWS($M$11:M209),$J$11:$J$246,2,0),"")</f>
        <v/>
      </c>
      <c r="N209" s="129"/>
      <c r="O209" s="129"/>
    </row>
    <row r="210" spans="1:15" ht="16.5" thickBot="1" x14ac:dyDescent="0.3">
      <c r="A210" s="467" t="s">
        <v>236</v>
      </c>
      <c r="B210" s="464"/>
      <c r="C210" s="66">
        <f>SUM(C188:C209)</f>
        <v>109</v>
      </c>
      <c r="D210" s="125">
        <f t="shared" ref="D210:O210" si="7">SUM(D188:D209)</f>
        <v>0</v>
      </c>
      <c r="E210" s="125">
        <f t="shared" si="7"/>
        <v>0</v>
      </c>
      <c r="F210" s="125">
        <f t="shared" si="7"/>
        <v>0</v>
      </c>
      <c r="G210" s="125">
        <f t="shared" si="7"/>
        <v>0</v>
      </c>
      <c r="H210" s="125">
        <f t="shared" si="7"/>
        <v>0</v>
      </c>
      <c r="I210" s="125">
        <f t="shared" si="7"/>
        <v>0</v>
      </c>
      <c r="J210" s="125">
        <f t="shared" si="7"/>
        <v>0</v>
      </c>
      <c r="K210" s="125">
        <f t="shared" si="7"/>
        <v>0</v>
      </c>
      <c r="L210" s="125">
        <f t="shared" si="7"/>
        <v>0</v>
      </c>
      <c r="M210" s="125">
        <f t="shared" si="7"/>
        <v>0</v>
      </c>
      <c r="N210" s="125">
        <f t="shared" si="7"/>
        <v>0</v>
      </c>
      <c r="O210" s="125">
        <f t="shared" si="7"/>
        <v>0</v>
      </c>
    </row>
    <row r="211" spans="1:15" ht="16.5" thickBot="1" x14ac:dyDescent="0.3">
      <c r="A211" s="24"/>
      <c r="B211" s="10"/>
      <c r="C211" s="63"/>
    </row>
    <row r="212" spans="1:15" ht="16.5" thickBot="1" x14ac:dyDescent="0.3">
      <c r="A212" s="467" t="s">
        <v>191</v>
      </c>
      <c r="B212" s="468"/>
      <c r="C212" s="471"/>
    </row>
    <row r="213" spans="1:15" x14ac:dyDescent="0.25">
      <c r="A213" s="28">
        <v>6010</v>
      </c>
      <c r="B213" s="14" t="s">
        <v>190</v>
      </c>
      <c r="C213" s="133">
        <f>'3.Income &amp; Expenditure Budget'!$E216</f>
        <v>1</v>
      </c>
      <c r="D213" s="129"/>
      <c r="E213" s="129"/>
      <c r="F213" s="129"/>
      <c r="G213" s="129"/>
      <c r="H213" s="129"/>
      <c r="I213" s="129"/>
      <c r="J213" s="129"/>
      <c r="K213" s="129"/>
      <c r="L213" s="129"/>
      <c r="M213" s="129" t="str">
        <f>IFERROR(VLOOKUP(ROWS($M$11:M213),$J$11:$J$246,2,0),"")</f>
        <v/>
      </c>
      <c r="N213" s="129"/>
      <c r="O213" s="129"/>
    </row>
    <row r="214" spans="1:15" x14ac:dyDescent="0.25">
      <c r="A214" s="24">
        <v>6050</v>
      </c>
      <c r="B214" s="10" t="s">
        <v>192</v>
      </c>
      <c r="C214" s="133">
        <f>'3.Income &amp; Expenditure Budget'!$E217</f>
        <v>2</v>
      </c>
      <c r="D214" s="129"/>
      <c r="E214" s="129"/>
      <c r="F214" s="129"/>
      <c r="G214" s="129"/>
      <c r="H214" s="129"/>
      <c r="I214" s="129"/>
      <c r="J214" s="129"/>
      <c r="K214" s="129"/>
      <c r="L214" s="129"/>
      <c r="M214" s="129" t="str">
        <f>IFERROR(VLOOKUP(ROWS($M$11:M214),$J$11:$J$246,2,0),"")</f>
        <v/>
      </c>
      <c r="N214" s="129"/>
      <c r="O214" s="129"/>
    </row>
    <row r="215" spans="1:15" x14ac:dyDescent="0.25">
      <c r="A215" s="24">
        <v>6100</v>
      </c>
      <c r="B215" s="10" t="s">
        <v>193</v>
      </c>
      <c r="C215" s="133">
        <f>'3.Income &amp; Expenditure Budget'!$E218</f>
        <v>3</v>
      </c>
      <c r="D215" s="129"/>
      <c r="E215" s="129"/>
      <c r="F215" s="129"/>
      <c r="G215" s="129"/>
      <c r="H215" s="129"/>
      <c r="I215" s="129"/>
      <c r="J215" s="129"/>
      <c r="K215" s="129"/>
      <c r="L215" s="129"/>
      <c r="M215" s="129" t="str">
        <f>IFERROR(VLOOKUP(ROWS($M$11:M215),$J$11:$J$246,2,0),"")</f>
        <v/>
      </c>
      <c r="N215" s="129"/>
      <c r="O215" s="129"/>
    </row>
    <row r="216" spans="1:15" x14ac:dyDescent="0.25">
      <c r="A216" s="24">
        <v>6150</v>
      </c>
      <c r="B216" s="10" t="s">
        <v>194</v>
      </c>
      <c r="C216" s="133">
        <f>'3.Income &amp; Expenditure Budget'!$E219</f>
        <v>4</v>
      </c>
      <c r="D216" s="129"/>
      <c r="E216" s="129"/>
      <c r="F216" s="129"/>
      <c r="G216" s="129"/>
      <c r="H216" s="129"/>
      <c r="I216" s="129"/>
      <c r="J216" s="129"/>
      <c r="K216" s="129"/>
      <c r="L216" s="129"/>
      <c r="M216" s="129" t="str">
        <f>IFERROR(VLOOKUP(ROWS($M$11:M216),$J$11:$J$246,2,0),"")</f>
        <v/>
      </c>
      <c r="N216" s="129"/>
      <c r="O216" s="129"/>
    </row>
    <row r="217" spans="1:15" x14ac:dyDescent="0.25">
      <c r="A217" s="24">
        <v>6210</v>
      </c>
      <c r="B217" s="10" t="s">
        <v>195</v>
      </c>
      <c r="C217" s="133">
        <f>'3.Income &amp; Expenditure Budget'!$E220</f>
        <v>5</v>
      </c>
      <c r="D217" s="129"/>
      <c r="E217" s="129"/>
      <c r="F217" s="129"/>
      <c r="G217" s="129"/>
      <c r="H217" s="129"/>
      <c r="I217" s="129"/>
      <c r="J217" s="129"/>
      <c r="K217" s="129"/>
      <c r="L217" s="129"/>
      <c r="M217" s="129" t="str">
        <f>IFERROR(VLOOKUP(ROWS($M$11:M217),$J$11:$J$246,2,0),"")</f>
        <v/>
      </c>
      <c r="N217" s="129"/>
      <c r="O217" s="129"/>
    </row>
    <row r="218" spans="1:15" x14ac:dyDescent="0.25">
      <c r="A218" s="24">
        <v>6250</v>
      </c>
      <c r="B218" s="10" t="s">
        <v>196</v>
      </c>
      <c r="C218" s="133">
        <f>'3.Income &amp; Expenditure Budget'!$E221</f>
        <v>6</v>
      </c>
      <c r="D218" s="129"/>
      <c r="E218" s="129"/>
      <c r="F218" s="129"/>
      <c r="G218" s="129"/>
      <c r="H218" s="129"/>
      <c r="I218" s="129"/>
      <c r="J218" s="129"/>
      <c r="K218" s="129"/>
      <c r="L218" s="129"/>
      <c r="M218" s="129" t="str">
        <f>IFERROR(VLOOKUP(ROWS($M$11:M218),$J$11:$J$246,2,0),"")</f>
        <v/>
      </c>
      <c r="N218" s="129"/>
      <c r="O218" s="129"/>
    </row>
    <row r="219" spans="1:15" x14ac:dyDescent="0.25">
      <c r="A219" s="24">
        <v>6300</v>
      </c>
      <c r="B219" s="10" t="s">
        <v>197</v>
      </c>
      <c r="C219" s="133">
        <f>'3.Income &amp; Expenditure Budget'!$E222</f>
        <v>7</v>
      </c>
      <c r="D219" s="129"/>
      <c r="E219" s="129"/>
      <c r="F219" s="129"/>
      <c r="G219" s="129"/>
      <c r="H219" s="129"/>
      <c r="I219" s="129"/>
      <c r="J219" s="129"/>
      <c r="K219" s="129"/>
      <c r="L219" s="129"/>
      <c r="M219" s="129" t="str">
        <f>IFERROR(VLOOKUP(ROWS($M$11:M219),$J$11:$J$246,2,0),"")</f>
        <v/>
      </c>
      <c r="N219" s="129"/>
      <c r="O219" s="129"/>
    </row>
    <row r="220" spans="1:15" x14ac:dyDescent="0.25">
      <c r="A220" s="24">
        <v>6350</v>
      </c>
      <c r="B220" s="10" t="s">
        <v>198</v>
      </c>
      <c r="C220" s="133">
        <f>'3.Income &amp; Expenditure Budget'!$E223</f>
        <v>8</v>
      </c>
      <c r="D220" s="129"/>
      <c r="E220" s="129"/>
      <c r="F220" s="129"/>
      <c r="G220" s="129"/>
      <c r="H220" s="129"/>
      <c r="I220" s="129"/>
      <c r="J220" s="129"/>
      <c r="K220" s="129"/>
      <c r="L220" s="129"/>
      <c r="M220" s="129" t="str">
        <f>IFERROR(VLOOKUP(ROWS($M$11:M220),$J$11:$J$246,2,0),"")</f>
        <v/>
      </c>
      <c r="N220" s="129"/>
      <c r="O220" s="129"/>
    </row>
    <row r="221" spans="1:15" x14ac:dyDescent="0.25">
      <c r="A221" s="24">
        <v>6355</v>
      </c>
      <c r="B221" s="10" t="s">
        <v>199</v>
      </c>
      <c r="C221" s="133">
        <f>'3.Income &amp; Expenditure Budget'!$E224</f>
        <v>9</v>
      </c>
      <c r="D221" s="129"/>
      <c r="E221" s="129"/>
      <c r="F221" s="129"/>
      <c r="G221" s="129"/>
      <c r="H221" s="129"/>
      <c r="I221" s="129"/>
      <c r="J221" s="129"/>
      <c r="K221" s="129"/>
      <c r="L221" s="129"/>
      <c r="M221" s="129" t="str">
        <f>IFERROR(VLOOKUP(ROWS($M$11:M221),$J$11:$J$246,2,0),"")</f>
        <v/>
      </c>
      <c r="N221" s="129"/>
      <c r="O221" s="129"/>
    </row>
    <row r="222" spans="1:15" x14ac:dyDescent="0.25">
      <c r="A222" s="24">
        <v>6400</v>
      </c>
      <c r="B222" s="10" t="s">
        <v>201</v>
      </c>
      <c r="C222" s="133">
        <f>'3.Income &amp; Expenditure Budget'!$E225</f>
        <v>10</v>
      </c>
      <c r="D222" s="129"/>
      <c r="E222" s="129"/>
      <c r="F222" s="129"/>
      <c r="G222" s="129"/>
      <c r="H222" s="129"/>
      <c r="I222" s="129"/>
      <c r="J222" s="129"/>
      <c r="K222" s="129"/>
      <c r="L222" s="129"/>
      <c r="M222" s="129" t="str">
        <f>IFERROR(VLOOKUP(ROWS($M$11:M222),$J$11:$J$246,2,0),"")</f>
        <v/>
      </c>
      <c r="N222" s="129"/>
      <c r="O222" s="129"/>
    </row>
    <row r="223" spans="1:15" x14ac:dyDescent="0.25">
      <c r="A223" s="24">
        <v>6450</v>
      </c>
      <c r="B223" s="10" t="s">
        <v>202</v>
      </c>
      <c r="C223" s="133">
        <f>'3.Income &amp; Expenditure Budget'!$E226</f>
        <v>1</v>
      </c>
      <c r="D223" s="129"/>
      <c r="E223" s="129"/>
      <c r="F223" s="129"/>
      <c r="G223" s="129"/>
      <c r="H223" s="129"/>
      <c r="I223" s="129"/>
      <c r="J223" s="129"/>
      <c r="K223" s="129"/>
      <c r="L223" s="129"/>
      <c r="M223" s="129" t="str">
        <f>IFERROR(VLOOKUP(ROWS($M$11:M223),$J$11:$J$246,2,0),"")</f>
        <v/>
      </c>
      <c r="N223" s="129"/>
      <c r="O223" s="129"/>
    </row>
    <row r="224" spans="1:15" x14ac:dyDescent="0.25">
      <c r="A224" s="24">
        <v>6500</v>
      </c>
      <c r="B224" s="10" t="s">
        <v>203</v>
      </c>
      <c r="C224" s="133">
        <f>'3.Income &amp; Expenditure Budget'!$E227</f>
        <v>2</v>
      </c>
      <c r="D224" s="129"/>
      <c r="E224" s="129"/>
      <c r="F224" s="129"/>
      <c r="G224" s="129"/>
      <c r="H224" s="129"/>
      <c r="I224" s="129"/>
      <c r="J224" s="129"/>
      <c r="K224" s="129"/>
      <c r="L224" s="129"/>
      <c r="M224" s="129" t="str">
        <f>IFERROR(VLOOKUP(ROWS($M$11:M224),$J$11:$J$246,2,0),"")</f>
        <v/>
      </c>
      <c r="N224" s="129"/>
      <c r="O224" s="129"/>
    </row>
    <row r="225" spans="1:15" x14ac:dyDescent="0.25">
      <c r="A225" s="24">
        <v>6600</v>
      </c>
      <c r="B225" s="10" t="s">
        <v>204</v>
      </c>
      <c r="C225" s="133">
        <f>'3.Income &amp; Expenditure Budget'!$E228</f>
        <v>3</v>
      </c>
      <c r="D225" s="129"/>
      <c r="E225" s="129"/>
      <c r="F225" s="129"/>
      <c r="G225" s="129"/>
      <c r="H225" s="129"/>
      <c r="I225" s="129"/>
      <c r="J225" s="129"/>
      <c r="K225" s="129"/>
      <c r="L225" s="129"/>
      <c r="M225" s="129" t="str">
        <f>IFERROR(VLOOKUP(ROWS($M$11:M225),$J$11:$J$246,2,0),"")</f>
        <v/>
      </c>
      <c r="N225" s="129"/>
      <c r="O225" s="129"/>
    </row>
    <row r="226" spans="1:15" x14ac:dyDescent="0.25">
      <c r="A226" s="24">
        <v>6650</v>
      </c>
      <c r="B226" s="10" t="s">
        <v>205</v>
      </c>
      <c r="C226" s="133">
        <f>'3.Income &amp; Expenditure Budget'!$E229</f>
        <v>4</v>
      </c>
      <c r="D226" s="129"/>
      <c r="E226" s="129"/>
      <c r="F226" s="129"/>
      <c r="G226" s="129"/>
      <c r="H226" s="129"/>
      <c r="I226" s="129"/>
      <c r="J226" s="129"/>
      <c r="K226" s="129"/>
      <c r="L226" s="129"/>
      <c r="M226" s="129" t="str">
        <f>IFERROR(VLOOKUP(ROWS($M$11:M226),$J$11:$J$246,2,0),"")</f>
        <v/>
      </c>
      <c r="N226" s="129"/>
      <c r="O226" s="129"/>
    </row>
    <row r="227" spans="1:15" x14ac:dyDescent="0.25">
      <c r="A227" s="24">
        <v>6700</v>
      </c>
      <c r="B227" s="10" t="s">
        <v>206</v>
      </c>
      <c r="C227" s="133">
        <f>'3.Income &amp; Expenditure Budget'!$E230</f>
        <v>5</v>
      </c>
      <c r="D227" s="129"/>
      <c r="E227" s="129"/>
      <c r="F227" s="129"/>
      <c r="G227" s="129"/>
      <c r="H227" s="129"/>
      <c r="I227" s="129"/>
      <c r="J227" s="129"/>
      <c r="K227" s="129"/>
      <c r="L227" s="129"/>
      <c r="M227" s="129" t="str">
        <f>IFERROR(VLOOKUP(ROWS($M$11:M227),$J$11:$J$246,2,0),"")</f>
        <v/>
      </c>
      <c r="N227" s="129"/>
      <c r="O227" s="129"/>
    </row>
    <row r="228" spans="1:15" x14ac:dyDescent="0.25">
      <c r="A228" s="24">
        <v>6730</v>
      </c>
      <c r="B228" s="10" t="s">
        <v>207</v>
      </c>
      <c r="C228" s="133">
        <f>'3.Income &amp; Expenditure Budget'!$E231</f>
        <v>6</v>
      </c>
      <c r="D228" s="129"/>
      <c r="E228" s="129"/>
      <c r="F228" s="129"/>
      <c r="G228" s="129"/>
      <c r="H228" s="129"/>
      <c r="I228" s="129"/>
      <c r="J228" s="129"/>
      <c r="K228" s="129"/>
      <c r="L228" s="129"/>
      <c r="M228" s="129" t="str">
        <f>IFERROR(VLOOKUP(ROWS($M$11:M228),$J$11:$J$246,2,0),"")</f>
        <v/>
      </c>
      <c r="N228" s="129"/>
      <c r="O228" s="129"/>
    </row>
    <row r="229" spans="1:15" x14ac:dyDescent="0.25">
      <c r="A229" s="24">
        <v>6731</v>
      </c>
      <c r="B229" s="10" t="s">
        <v>208</v>
      </c>
      <c r="C229" s="133">
        <f>'3.Income &amp; Expenditure Budget'!$E232</f>
        <v>7</v>
      </c>
      <c r="D229" s="129"/>
      <c r="E229" s="129"/>
      <c r="F229" s="129"/>
      <c r="G229" s="129"/>
      <c r="H229" s="129"/>
      <c r="I229" s="129"/>
      <c r="J229" s="129"/>
      <c r="K229" s="129"/>
      <c r="L229" s="129"/>
      <c r="M229" s="129" t="str">
        <f>IFERROR(VLOOKUP(ROWS($M$11:M229),$J$11:$J$246,2,0),"")</f>
        <v/>
      </c>
      <c r="N229" s="129"/>
      <c r="O229" s="129"/>
    </row>
    <row r="230" spans="1:15" x14ac:dyDescent="0.25">
      <c r="A230" s="24">
        <v>6750</v>
      </c>
      <c r="B230" s="10" t="s">
        <v>209</v>
      </c>
      <c r="C230" s="133">
        <f>'3.Income &amp; Expenditure Budget'!$E233</f>
        <v>8</v>
      </c>
      <c r="D230" s="129"/>
      <c r="E230" s="129"/>
      <c r="F230" s="129"/>
      <c r="G230" s="129"/>
      <c r="H230" s="129"/>
      <c r="I230" s="129"/>
      <c r="J230" s="129"/>
      <c r="K230" s="129"/>
      <c r="L230" s="129"/>
      <c r="M230" s="129" t="str">
        <f>IFERROR(VLOOKUP(ROWS($M$11:M230),$J$11:$J$246,2,0),"")</f>
        <v/>
      </c>
      <c r="N230" s="129"/>
      <c r="O230" s="129"/>
    </row>
    <row r="231" spans="1:15" x14ac:dyDescent="0.25">
      <c r="A231" s="24">
        <v>6755</v>
      </c>
      <c r="B231" s="10" t="s">
        <v>210</v>
      </c>
      <c r="C231" s="133">
        <f>'3.Income &amp; Expenditure Budget'!$E234</f>
        <v>9</v>
      </c>
      <c r="D231" s="129"/>
      <c r="E231" s="129"/>
      <c r="F231" s="129"/>
      <c r="G231" s="129"/>
      <c r="H231" s="129"/>
      <c r="I231" s="129"/>
      <c r="J231" s="129"/>
      <c r="K231" s="129"/>
      <c r="L231" s="129"/>
      <c r="M231" s="129" t="str">
        <f>IFERROR(VLOOKUP(ROWS($M$11:M231),$J$11:$J$246,2,0),"")</f>
        <v/>
      </c>
      <c r="N231" s="129"/>
      <c r="O231" s="129"/>
    </row>
    <row r="232" spans="1:15" x14ac:dyDescent="0.25">
      <c r="A232" s="24">
        <v>6780</v>
      </c>
      <c r="B232" s="10" t="s">
        <v>211</v>
      </c>
      <c r="C232" s="133">
        <f>'3.Income &amp; Expenditure Budget'!$E235</f>
        <v>10</v>
      </c>
      <c r="D232" s="129"/>
      <c r="E232" s="129"/>
      <c r="F232" s="129"/>
      <c r="G232" s="129"/>
      <c r="H232" s="129"/>
      <c r="I232" s="129"/>
      <c r="J232" s="129"/>
      <c r="K232" s="129"/>
      <c r="L232" s="129"/>
      <c r="M232" s="129" t="str">
        <f>IFERROR(VLOOKUP(ROWS($M$11:M232),$J$11:$J$246,2,0),"")</f>
        <v/>
      </c>
      <c r="N232" s="129"/>
      <c r="O232" s="129"/>
    </row>
    <row r="233" spans="1:15" x14ac:dyDescent="0.25">
      <c r="A233" s="24">
        <v>6800</v>
      </c>
      <c r="B233" s="10" t="s">
        <v>212</v>
      </c>
      <c r="C233" s="133">
        <f>'3.Income &amp; Expenditure Budget'!$E236</f>
        <v>1</v>
      </c>
      <c r="D233" s="129"/>
      <c r="E233" s="129"/>
      <c r="F233" s="129"/>
      <c r="G233" s="129"/>
      <c r="H233" s="129"/>
      <c r="I233" s="129"/>
      <c r="J233" s="129"/>
      <c r="K233" s="129"/>
      <c r="L233" s="129"/>
      <c r="M233" s="129" t="str">
        <f>IFERROR(VLOOKUP(ROWS($M$11:M233),$J$11:$J$246,2,0),"")</f>
        <v/>
      </c>
      <c r="N233" s="129"/>
      <c r="O233" s="129"/>
    </row>
    <row r="234" spans="1:15" x14ac:dyDescent="0.25">
      <c r="A234" s="24">
        <v>6830</v>
      </c>
      <c r="B234" s="10" t="s">
        <v>213</v>
      </c>
      <c r="C234" s="133">
        <f>'3.Income &amp; Expenditure Budget'!$E237</f>
        <v>2</v>
      </c>
      <c r="D234" s="129"/>
      <c r="E234" s="129"/>
      <c r="F234" s="129"/>
      <c r="G234" s="129"/>
      <c r="H234" s="129"/>
      <c r="I234" s="129"/>
      <c r="J234" s="129"/>
      <c r="K234" s="129"/>
      <c r="L234" s="129"/>
      <c r="M234" s="129" t="str">
        <f>IFERROR(VLOOKUP(ROWS($M$11:M234),$J$11:$J$246,2,0),"")</f>
        <v/>
      </c>
      <c r="N234" s="129"/>
      <c r="O234" s="129"/>
    </row>
    <row r="235" spans="1:15" x14ac:dyDescent="0.25">
      <c r="A235" s="24">
        <v>6870</v>
      </c>
      <c r="B235" s="10" t="s">
        <v>214</v>
      </c>
      <c r="C235" s="133">
        <f>'3.Income &amp; Expenditure Budget'!$E238</f>
        <v>1</v>
      </c>
      <c r="D235" s="129"/>
      <c r="E235" s="129"/>
      <c r="F235" s="129"/>
      <c r="G235" s="129"/>
      <c r="H235" s="129"/>
      <c r="I235" s="129"/>
      <c r="J235" s="129"/>
      <c r="K235" s="129"/>
      <c r="L235" s="129"/>
      <c r="M235" s="129"/>
      <c r="N235" s="129"/>
      <c r="O235" s="129"/>
    </row>
    <row r="236" spans="1:15" ht="16.5" thickBot="1" x14ac:dyDescent="0.3">
      <c r="A236" s="25">
        <v>6900</v>
      </c>
      <c r="B236" s="11" t="s">
        <v>215</v>
      </c>
      <c r="C236" s="133">
        <f>'3.Income &amp; Expenditure Budget'!$E239</f>
        <v>3</v>
      </c>
      <c r="D236" s="129"/>
      <c r="E236" s="129"/>
      <c r="F236" s="129"/>
      <c r="G236" s="129"/>
      <c r="H236" s="129"/>
      <c r="I236" s="129"/>
      <c r="J236" s="129"/>
      <c r="K236" s="129"/>
      <c r="L236" s="129"/>
      <c r="M236" s="129" t="str">
        <f>IFERROR(VLOOKUP(ROWS($M$11:M236),$J$11:$J$246,2,0),"")</f>
        <v/>
      </c>
      <c r="N236" s="129"/>
      <c r="O236" s="129"/>
    </row>
    <row r="237" spans="1:15" ht="16.5" thickBot="1" x14ac:dyDescent="0.3">
      <c r="A237" s="467" t="s">
        <v>237</v>
      </c>
      <c r="B237" s="464"/>
      <c r="C237" s="66">
        <f>SUM(C213:C236)</f>
        <v>117</v>
      </c>
      <c r="D237" s="125">
        <f t="shared" ref="D237:O237" si="8">SUM(D213:D236)</f>
        <v>0</v>
      </c>
      <c r="E237" s="125">
        <f t="shared" si="8"/>
        <v>0</v>
      </c>
      <c r="F237" s="125">
        <f t="shared" si="8"/>
        <v>0</v>
      </c>
      <c r="G237" s="125">
        <f t="shared" si="8"/>
        <v>0</v>
      </c>
      <c r="H237" s="125">
        <f t="shared" si="8"/>
        <v>0</v>
      </c>
      <c r="I237" s="125">
        <f t="shared" si="8"/>
        <v>0</v>
      </c>
      <c r="J237" s="125">
        <f t="shared" si="8"/>
        <v>0</v>
      </c>
      <c r="K237" s="125">
        <f t="shared" si="8"/>
        <v>0</v>
      </c>
      <c r="L237" s="125">
        <f t="shared" si="8"/>
        <v>0</v>
      </c>
      <c r="M237" s="125">
        <f t="shared" si="8"/>
        <v>0</v>
      </c>
      <c r="N237" s="125">
        <f t="shared" si="8"/>
        <v>0</v>
      </c>
      <c r="O237" s="125">
        <f t="shared" si="8"/>
        <v>0</v>
      </c>
    </row>
    <row r="238" spans="1:15" ht="16.5" thickBot="1" x14ac:dyDescent="0.3">
      <c r="A238" s="24"/>
      <c r="B238" s="10"/>
      <c r="C238" s="63"/>
    </row>
    <row r="239" spans="1:15" ht="16.5" thickBot="1" x14ac:dyDescent="0.3">
      <c r="A239" s="467" t="s">
        <v>238</v>
      </c>
      <c r="B239" s="468"/>
      <c r="C239" s="471"/>
    </row>
    <row r="240" spans="1:15" x14ac:dyDescent="0.25">
      <c r="A240" s="28">
        <v>7300</v>
      </c>
      <c r="B240" s="14" t="s">
        <v>216</v>
      </c>
      <c r="C240" s="133">
        <f>'3.Income &amp; Expenditure Budget'!$E243</f>
        <v>1</v>
      </c>
      <c r="D240" s="129"/>
      <c r="E240" s="129"/>
      <c r="F240" s="129"/>
      <c r="G240" s="129"/>
      <c r="H240" s="129"/>
      <c r="I240" s="129"/>
      <c r="J240" s="129"/>
      <c r="K240" s="129"/>
      <c r="L240" s="129"/>
      <c r="M240" s="129" t="str">
        <f>IFERROR(VLOOKUP(ROWS($M$11:M240),$J$11:$J$246,2,0),"")</f>
        <v/>
      </c>
      <c r="N240" s="129"/>
      <c r="O240" s="129"/>
    </row>
    <row r="241" spans="1:15" x14ac:dyDescent="0.25">
      <c r="A241" s="24">
        <v>7320</v>
      </c>
      <c r="B241" s="10" t="s">
        <v>217</v>
      </c>
      <c r="C241" s="133">
        <f>'3.Income &amp; Expenditure Budget'!$E244</f>
        <v>2</v>
      </c>
      <c r="D241" s="129"/>
      <c r="E241" s="129"/>
      <c r="F241" s="129"/>
      <c r="G241" s="129"/>
      <c r="H241" s="129"/>
      <c r="I241" s="129"/>
      <c r="J241" s="129"/>
      <c r="K241" s="129"/>
      <c r="L241" s="129"/>
      <c r="M241" s="129" t="str">
        <f>IFERROR(VLOOKUP(ROWS($M$11:M241),$J$11:$J$246,2,0),"")</f>
        <v/>
      </c>
      <c r="N241" s="129"/>
      <c r="O241" s="129"/>
    </row>
    <row r="242" spans="1:15" x14ac:dyDescent="0.25">
      <c r="A242" s="24">
        <v>7400</v>
      </c>
      <c r="B242" s="10" t="s">
        <v>218</v>
      </c>
      <c r="C242" s="133">
        <f>'3.Income &amp; Expenditure Budget'!$E245</f>
        <v>3</v>
      </c>
      <c r="D242" s="129"/>
      <c r="E242" s="129"/>
      <c r="F242" s="129"/>
      <c r="G242" s="129"/>
      <c r="H242" s="129"/>
      <c r="I242" s="129"/>
      <c r="J242" s="129"/>
      <c r="K242" s="129"/>
      <c r="L242" s="129"/>
      <c r="M242" s="129" t="str">
        <f>IFERROR(VLOOKUP(ROWS($M$11:M242),$J$11:$J$246,2,0),"")</f>
        <v/>
      </c>
      <c r="N242" s="129"/>
      <c r="O242" s="129"/>
    </row>
    <row r="243" spans="1:15" x14ac:dyDescent="0.25">
      <c r="A243" s="24">
        <v>7450</v>
      </c>
      <c r="B243" s="10" t="s">
        <v>219</v>
      </c>
      <c r="C243" s="133">
        <f>'3.Income &amp; Expenditure Budget'!$E246</f>
        <v>4</v>
      </c>
      <c r="D243" s="129"/>
      <c r="E243" s="129"/>
      <c r="F243" s="129"/>
      <c r="G243" s="129"/>
      <c r="H243" s="129"/>
      <c r="I243" s="129"/>
      <c r="J243" s="129"/>
      <c r="K243" s="129"/>
      <c r="L243" s="129"/>
      <c r="M243" s="129" t="str">
        <f>IFERROR(VLOOKUP(ROWS($M$11:M243),$J$11:$J$246,2,0),"")</f>
        <v/>
      </c>
      <c r="N243" s="129"/>
      <c r="O243" s="129"/>
    </row>
    <row r="244" spans="1:15" x14ac:dyDescent="0.25">
      <c r="A244" s="24">
        <v>7500</v>
      </c>
      <c r="B244" s="10" t="s">
        <v>220</v>
      </c>
      <c r="C244" s="133">
        <f>'3.Income &amp; Expenditure Budget'!$E247</f>
        <v>5</v>
      </c>
      <c r="D244" s="129"/>
      <c r="E244" s="129"/>
      <c r="F244" s="129"/>
      <c r="G244" s="129"/>
      <c r="H244" s="129"/>
      <c r="I244" s="129"/>
      <c r="J244" s="129"/>
      <c r="K244" s="129"/>
      <c r="L244" s="129"/>
      <c r="M244" s="129" t="str">
        <f>IFERROR(VLOOKUP(ROWS($M$11:M244),$J$11:$J$246,2,0),"")</f>
        <v/>
      </c>
      <c r="N244" s="129"/>
      <c r="O244" s="129"/>
    </row>
    <row r="245" spans="1:15" x14ac:dyDescent="0.25">
      <c r="A245" s="24">
        <v>7800</v>
      </c>
      <c r="B245" s="10" t="s">
        <v>221</v>
      </c>
      <c r="C245" s="133">
        <f>'3.Income &amp; Expenditure Budget'!$E248</f>
        <v>8</v>
      </c>
      <c r="D245" s="129"/>
      <c r="E245" s="129"/>
      <c r="F245" s="129"/>
      <c r="G245" s="129"/>
      <c r="H245" s="129"/>
      <c r="I245" s="129"/>
      <c r="J245" s="129"/>
      <c r="K245" s="129"/>
      <c r="L245" s="129"/>
      <c r="M245" s="129" t="str">
        <f>IFERROR(VLOOKUP(ROWS($M$11:M245),$J$11:$J$246,2,0),"")</f>
        <v/>
      </c>
      <c r="N245" s="129"/>
      <c r="O245" s="129"/>
    </row>
    <row r="246" spans="1:15" ht="16.5" thickBot="1" x14ac:dyDescent="0.3">
      <c r="A246" s="25">
        <v>7850</v>
      </c>
      <c r="B246" s="11" t="s">
        <v>222</v>
      </c>
      <c r="C246" s="133">
        <f>'3.Income &amp; Expenditure Budget'!$E249</f>
        <v>6</v>
      </c>
      <c r="D246" s="129"/>
      <c r="E246" s="129"/>
      <c r="F246" s="129"/>
      <c r="G246" s="129"/>
      <c r="H246" s="129"/>
      <c r="I246" s="129"/>
      <c r="J246" s="129"/>
      <c r="K246" s="129"/>
      <c r="L246" s="129"/>
      <c r="M246" s="129" t="str">
        <f>IFERROR(VLOOKUP(ROWS($M$11:M246),$J$11:$J$246,2,0),"")</f>
        <v/>
      </c>
      <c r="N246" s="129"/>
      <c r="O246" s="129"/>
    </row>
    <row r="247" spans="1:15" ht="16.5" thickBot="1" x14ac:dyDescent="0.3">
      <c r="A247" s="484" t="s">
        <v>239</v>
      </c>
      <c r="B247" s="479"/>
      <c r="C247" s="66">
        <f>SUM(C240:C246)</f>
        <v>29</v>
      </c>
      <c r="D247" s="130">
        <f t="shared" ref="D247:O247" si="9">SUM(D240:D246)</f>
        <v>0</v>
      </c>
      <c r="E247" s="130">
        <f t="shared" si="9"/>
        <v>0</v>
      </c>
      <c r="F247" s="130">
        <f t="shared" si="9"/>
        <v>0</v>
      </c>
      <c r="G247" s="130">
        <f t="shared" si="9"/>
        <v>0</v>
      </c>
      <c r="H247" s="130">
        <f t="shared" si="9"/>
        <v>0</v>
      </c>
      <c r="I247" s="130">
        <f t="shared" si="9"/>
        <v>0</v>
      </c>
      <c r="J247" s="130">
        <f t="shared" si="9"/>
        <v>0</v>
      </c>
      <c r="K247" s="130">
        <f t="shared" si="9"/>
        <v>0</v>
      </c>
      <c r="L247" s="130">
        <f t="shared" si="9"/>
        <v>0</v>
      </c>
      <c r="M247" s="130">
        <f t="shared" si="9"/>
        <v>0</v>
      </c>
      <c r="N247" s="130">
        <f t="shared" si="9"/>
        <v>0</v>
      </c>
      <c r="O247" s="130">
        <f t="shared" si="9"/>
        <v>0</v>
      </c>
    </row>
    <row r="248" spans="1:15" x14ac:dyDescent="0.25">
      <c r="A248" s="33"/>
      <c r="B248" s="19"/>
      <c r="C248" s="67"/>
      <c r="D248" s="67"/>
      <c r="E248" s="67"/>
      <c r="F248" s="67"/>
      <c r="G248" s="67"/>
      <c r="H248" s="67"/>
      <c r="I248" s="67"/>
      <c r="J248" s="67"/>
      <c r="K248" s="67"/>
      <c r="L248" s="67"/>
      <c r="M248" s="67"/>
      <c r="N248" s="67"/>
      <c r="O248" s="67"/>
    </row>
    <row r="249" spans="1:15" x14ac:dyDescent="0.25">
      <c r="A249" s="487" t="s">
        <v>240</v>
      </c>
      <c r="B249" s="489"/>
      <c r="C249" s="68">
        <f>(C121+C185+C210+C237+C247)*5%</f>
        <v>638.625</v>
      </c>
      <c r="D249" s="68">
        <f t="shared" ref="D249:O249" si="10">(D121+D185+D210+D237+D247)*5%</f>
        <v>0</v>
      </c>
      <c r="E249" s="68">
        <f t="shared" si="10"/>
        <v>0</v>
      </c>
      <c r="F249" s="68">
        <f t="shared" si="10"/>
        <v>0</v>
      </c>
      <c r="G249" s="68">
        <f t="shared" si="10"/>
        <v>0</v>
      </c>
      <c r="H249" s="68">
        <f t="shared" si="10"/>
        <v>0</v>
      </c>
      <c r="I249" s="68">
        <f t="shared" si="10"/>
        <v>0</v>
      </c>
      <c r="J249" s="68">
        <f t="shared" si="10"/>
        <v>0</v>
      </c>
      <c r="K249" s="68">
        <f t="shared" si="10"/>
        <v>0</v>
      </c>
      <c r="L249" s="68">
        <f t="shared" si="10"/>
        <v>0</v>
      </c>
      <c r="M249" s="68">
        <f t="shared" si="10"/>
        <v>0</v>
      </c>
      <c r="N249" s="68">
        <f t="shared" si="10"/>
        <v>0</v>
      </c>
      <c r="O249" s="68">
        <f t="shared" si="10"/>
        <v>0</v>
      </c>
    </row>
    <row r="250" spans="1:15" ht="16.5" thickBot="1" x14ac:dyDescent="0.3">
      <c r="A250" s="33"/>
      <c r="B250" s="19"/>
      <c r="C250" s="69"/>
      <c r="D250" s="69"/>
      <c r="E250" s="69"/>
      <c r="F250" s="69"/>
      <c r="G250" s="69"/>
      <c r="H250" s="69"/>
      <c r="I250" s="69"/>
      <c r="J250" s="69"/>
      <c r="K250" s="69"/>
      <c r="L250" s="69"/>
      <c r="M250" s="69"/>
      <c r="N250" s="69"/>
      <c r="O250" s="69"/>
    </row>
    <row r="251" spans="1:15" ht="16.5" thickBot="1" x14ac:dyDescent="0.3">
      <c r="A251" s="487" t="s">
        <v>241</v>
      </c>
      <c r="B251" s="488"/>
      <c r="C251" s="70">
        <f>C121+C185+C210+C237+C247+C249</f>
        <v>13411.125</v>
      </c>
      <c r="D251" s="70">
        <f>D121+D185+D210+D237+D247+D249</f>
        <v>0</v>
      </c>
      <c r="E251" s="70">
        <f t="shared" ref="E251:O251" si="11">E121+E185+E210+E237+E247+E249</f>
        <v>0</v>
      </c>
      <c r="F251" s="70">
        <f t="shared" si="11"/>
        <v>0</v>
      </c>
      <c r="G251" s="70">
        <f t="shared" si="11"/>
        <v>0</v>
      </c>
      <c r="H251" s="70">
        <f t="shared" si="11"/>
        <v>0</v>
      </c>
      <c r="I251" s="70">
        <f t="shared" si="11"/>
        <v>0</v>
      </c>
      <c r="J251" s="70">
        <f t="shared" si="11"/>
        <v>0</v>
      </c>
      <c r="K251" s="70">
        <f t="shared" si="11"/>
        <v>0</v>
      </c>
      <c r="L251" s="70">
        <f t="shared" si="11"/>
        <v>0</v>
      </c>
      <c r="M251" s="70">
        <f t="shared" si="11"/>
        <v>0</v>
      </c>
      <c r="N251" s="70">
        <f t="shared" si="11"/>
        <v>0</v>
      </c>
      <c r="O251" s="70">
        <f t="shared" si="11"/>
        <v>0</v>
      </c>
    </row>
    <row r="252" spans="1:15" ht="16.5" thickBot="1" x14ac:dyDescent="0.3">
      <c r="A252" s="33"/>
      <c r="B252" s="19"/>
      <c r="C252" s="64"/>
      <c r="D252" s="64"/>
      <c r="E252" s="64"/>
      <c r="F252" s="64"/>
      <c r="G252" s="64"/>
      <c r="H252" s="64"/>
      <c r="I252" s="64"/>
      <c r="J252" s="64"/>
      <c r="K252" s="64"/>
      <c r="L252" s="64"/>
      <c r="M252" s="64"/>
      <c r="N252" s="64"/>
      <c r="O252" s="64"/>
    </row>
    <row r="253" spans="1:15" ht="16.5" thickBot="1" x14ac:dyDescent="0.3">
      <c r="A253" s="485" t="s">
        <v>526</v>
      </c>
      <c r="B253" s="486"/>
      <c r="C253" s="71">
        <f>C102-C251</f>
        <v>38063.125</v>
      </c>
      <c r="D253" s="71">
        <f>D102-D251</f>
        <v>0</v>
      </c>
      <c r="E253" s="71">
        <f t="shared" ref="E253:O253" si="12">E102-E251</f>
        <v>0</v>
      </c>
      <c r="F253" s="71">
        <f t="shared" si="12"/>
        <v>0</v>
      </c>
      <c r="G253" s="71">
        <f t="shared" si="12"/>
        <v>0</v>
      </c>
      <c r="H253" s="71">
        <f t="shared" si="12"/>
        <v>0</v>
      </c>
      <c r="I253" s="71">
        <f t="shared" si="12"/>
        <v>0</v>
      </c>
      <c r="J253" s="71">
        <f t="shared" si="12"/>
        <v>0</v>
      </c>
      <c r="K253" s="71">
        <f t="shared" si="12"/>
        <v>0</v>
      </c>
      <c r="L253" s="71">
        <f t="shared" si="12"/>
        <v>0</v>
      </c>
      <c r="M253" s="71">
        <f t="shared" si="12"/>
        <v>0</v>
      </c>
      <c r="N253" s="71">
        <f t="shared" si="12"/>
        <v>0</v>
      </c>
      <c r="O253" s="71">
        <f t="shared" si="12"/>
        <v>0</v>
      </c>
    </row>
    <row r="254" spans="1:15" ht="16.5" thickBot="1" x14ac:dyDescent="0.3"/>
    <row r="255" spans="1:15" ht="16.5" thickBot="1" x14ac:dyDescent="0.3">
      <c r="A255" s="467" t="s">
        <v>523</v>
      </c>
      <c r="B255" s="468"/>
      <c r="C255" s="471"/>
    </row>
    <row r="256" spans="1:15" ht="16.5" thickBot="1" x14ac:dyDescent="0.3">
      <c r="A256" s="467" t="s">
        <v>522</v>
      </c>
      <c r="B256" s="468"/>
      <c r="C256" s="471"/>
    </row>
    <row r="257" spans="1:15" x14ac:dyDescent="0.2">
      <c r="A257" s="200">
        <v>3900</v>
      </c>
      <c r="B257" s="201" t="s">
        <v>509</v>
      </c>
      <c r="C257" s="133"/>
      <c r="D257" s="129"/>
      <c r="E257" s="129"/>
      <c r="F257" s="129"/>
      <c r="G257" s="129"/>
      <c r="H257" s="129"/>
      <c r="I257" s="129"/>
      <c r="J257" s="129"/>
      <c r="K257" s="129"/>
      <c r="L257" s="129"/>
      <c r="M257" s="129" t="str">
        <f>IFERROR(VLOOKUP(ROWS($M$11:M257),$J$11:$J$246,2,0),"")</f>
        <v/>
      </c>
      <c r="N257" s="129"/>
      <c r="O257" s="129"/>
    </row>
    <row r="258" spans="1:15" x14ac:dyDescent="0.2">
      <c r="A258" s="200">
        <v>3901</v>
      </c>
      <c r="B258" s="201" t="s">
        <v>510</v>
      </c>
      <c r="C258" s="133"/>
      <c r="D258" s="129"/>
      <c r="E258" s="129"/>
      <c r="F258" s="129"/>
      <c r="G258" s="129"/>
      <c r="H258" s="129"/>
      <c r="I258" s="129"/>
      <c r="J258" s="129"/>
      <c r="K258" s="129"/>
      <c r="L258" s="129"/>
      <c r="M258" s="129" t="str">
        <f>IFERROR(VLOOKUP(ROWS($M$11:M258),$J$11:$J$246,2,0),"")</f>
        <v/>
      </c>
      <c r="N258" s="129"/>
      <c r="O258" s="129"/>
    </row>
    <row r="259" spans="1:15" x14ac:dyDescent="0.2">
      <c r="A259" s="200">
        <v>3902</v>
      </c>
      <c r="B259" s="201" t="s">
        <v>495</v>
      </c>
      <c r="C259" s="131"/>
      <c r="D259" s="129"/>
      <c r="E259" s="129"/>
      <c r="F259" s="129"/>
      <c r="G259" s="129"/>
      <c r="H259" s="129"/>
      <c r="I259" s="129"/>
      <c r="J259" s="129"/>
      <c r="K259" s="129"/>
      <c r="L259" s="129"/>
      <c r="M259" s="129" t="str">
        <f>IFERROR(VLOOKUP(ROWS($M$11:M259),$J$11:$J$246,2,0),"")</f>
        <v/>
      </c>
      <c r="N259" s="129"/>
      <c r="O259" s="129"/>
    </row>
    <row r="260" spans="1:15" x14ac:dyDescent="0.2">
      <c r="A260" s="200">
        <v>3903</v>
      </c>
      <c r="B260" s="201" t="s">
        <v>511</v>
      </c>
      <c r="C260" s="131"/>
      <c r="D260" s="129"/>
      <c r="E260" s="129"/>
      <c r="F260" s="129"/>
      <c r="G260" s="129"/>
      <c r="H260" s="129"/>
      <c r="I260" s="129"/>
      <c r="J260" s="129"/>
      <c r="K260" s="129"/>
      <c r="L260" s="129"/>
      <c r="M260" s="129" t="str">
        <f>IFERROR(VLOOKUP(ROWS($M$11:M260),$J$11:$J$246,2,0),"")</f>
        <v/>
      </c>
      <c r="N260" s="129"/>
      <c r="O260" s="129"/>
    </row>
    <row r="261" spans="1:15" x14ac:dyDescent="0.2">
      <c r="A261" s="200">
        <v>3904</v>
      </c>
      <c r="B261" s="201" t="s">
        <v>512</v>
      </c>
      <c r="C261" s="131"/>
      <c r="D261" s="129"/>
      <c r="E261" s="129"/>
      <c r="F261" s="129"/>
      <c r="G261" s="129"/>
      <c r="H261" s="129"/>
      <c r="I261" s="129"/>
      <c r="J261" s="129"/>
      <c r="K261" s="129"/>
      <c r="L261" s="129"/>
      <c r="M261" s="129" t="str">
        <f>IFERROR(VLOOKUP(ROWS($M$11:M261),$J$11:$J$246,2,0),"")</f>
        <v/>
      </c>
      <c r="N261" s="129"/>
      <c r="O261" s="129"/>
    </row>
    <row r="262" spans="1:15" x14ac:dyDescent="0.2">
      <c r="A262" s="200">
        <v>3905</v>
      </c>
      <c r="B262" s="201" t="s">
        <v>496</v>
      </c>
      <c r="C262" s="131"/>
      <c r="D262" s="129"/>
      <c r="E262" s="129"/>
      <c r="F262" s="129"/>
      <c r="G262" s="129"/>
      <c r="H262" s="129"/>
      <c r="I262" s="129"/>
      <c r="J262" s="129"/>
      <c r="K262" s="129"/>
      <c r="L262" s="129"/>
      <c r="M262" s="129" t="str">
        <f>IFERROR(VLOOKUP(ROWS($M$11:M262),$J$11:$J$246,2,0),"")</f>
        <v/>
      </c>
      <c r="N262" s="129"/>
      <c r="O262" s="129"/>
    </row>
    <row r="263" spans="1:15" x14ac:dyDescent="0.2">
      <c r="A263" s="200">
        <v>3907</v>
      </c>
      <c r="B263" s="201" t="s">
        <v>497</v>
      </c>
      <c r="C263" s="131"/>
      <c r="D263" s="129"/>
      <c r="E263" s="129"/>
      <c r="F263" s="129"/>
      <c r="G263" s="129"/>
      <c r="H263" s="129"/>
      <c r="I263" s="129"/>
      <c r="J263" s="129"/>
      <c r="K263" s="129"/>
      <c r="L263" s="129"/>
      <c r="M263" s="129"/>
      <c r="N263" s="129"/>
      <c r="O263" s="129"/>
    </row>
    <row r="264" spans="1:15" x14ac:dyDescent="0.2">
      <c r="A264" s="200">
        <v>3920</v>
      </c>
      <c r="B264" s="201" t="s">
        <v>513</v>
      </c>
      <c r="C264" s="131"/>
      <c r="D264" s="129"/>
      <c r="E264" s="129"/>
      <c r="F264" s="129"/>
      <c r="G264" s="129"/>
      <c r="H264" s="129"/>
      <c r="I264" s="129"/>
      <c r="J264" s="129"/>
      <c r="K264" s="129"/>
      <c r="L264" s="129"/>
      <c r="M264" s="129" t="str">
        <f>IFERROR(VLOOKUP(ROWS($M$11:M264),$J$11:$J$246,2,0),"")</f>
        <v/>
      </c>
      <c r="N264" s="129"/>
      <c r="O264" s="129"/>
    </row>
    <row r="265" spans="1:15" ht="16.5" thickBot="1" x14ac:dyDescent="0.25">
      <c r="A265" s="200">
        <v>3921</v>
      </c>
      <c r="B265" s="201" t="s">
        <v>514</v>
      </c>
      <c r="C265" s="132"/>
      <c r="D265" s="129"/>
      <c r="E265" s="129"/>
      <c r="F265" s="129"/>
      <c r="G265" s="129"/>
      <c r="H265" s="129"/>
      <c r="I265" s="129"/>
      <c r="J265" s="129"/>
      <c r="K265" s="129"/>
      <c r="L265" s="129"/>
      <c r="M265" s="129" t="str">
        <f>IFERROR(VLOOKUP(ROWS($M$11:M265),$J$11:$J$246,2,0),"")</f>
        <v/>
      </c>
      <c r="N265" s="129"/>
      <c r="O265" s="129"/>
    </row>
    <row r="266" spans="1:15" ht="16.5" thickBot="1" x14ac:dyDescent="0.3">
      <c r="A266" s="484" t="s">
        <v>524</v>
      </c>
      <c r="B266" s="479"/>
      <c r="C266" s="66">
        <f>SUM(C257:C265)</f>
        <v>0</v>
      </c>
      <c r="D266" s="66">
        <f t="shared" ref="D266:O266" si="13">SUM(D257:D265)</f>
        <v>0</v>
      </c>
      <c r="E266" s="66">
        <f t="shared" si="13"/>
        <v>0</v>
      </c>
      <c r="F266" s="66">
        <f t="shared" si="13"/>
        <v>0</v>
      </c>
      <c r="G266" s="66">
        <f t="shared" si="13"/>
        <v>0</v>
      </c>
      <c r="H266" s="66">
        <f t="shared" si="13"/>
        <v>0</v>
      </c>
      <c r="I266" s="66">
        <f t="shared" si="13"/>
        <v>0</v>
      </c>
      <c r="J266" s="66">
        <f t="shared" si="13"/>
        <v>0</v>
      </c>
      <c r="K266" s="66">
        <f t="shared" si="13"/>
        <v>0</v>
      </c>
      <c r="L266" s="66">
        <f t="shared" si="13"/>
        <v>0</v>
      </c>
      <c r="M266" s="66">
        <f t="shared" si="13"/>
        <v>0</v>
      </c>
      <c r="N266" s="66">
        <f t="shared" si="13"/>
        <v>0</v>
      </c>
      <c r="O266" s="66">
        <f t="shared" si="13"/>
        <v>0</v>
      </c>
    </row>
    <row r="267" spans="1:15" ht="16.5" thickBot="1" x14ac:dyDescent="0.3">
      <c r="A267" s="467" t="s">
        <v>525</v>
      </c>
      <c r="B267" s="468"/>
      <c r="C267" s="471"/>
      <c r="D267" s="208"/>
      <c r="E267" s="208"/>
      <c r="F267" s="208"/>
      <c r="G267" s="208"/>
      <c r="H267" s="208"/>
      <c r="I267" s="208"/>
      <c r="J267" s="208"/>
      <c r="K267" s="208"/>
      <c r="L267" s="208"/>
      <c r="M267" s="208"/>
      <c r="N267" s="208"/>
      <c r="O267" s="208"/>
    </row>
    <row r="268" spans="1:15" x14ac:dyDescent="0.2">
      <c r="A268" s="202">
        <v>1401</v>
      </c>
      <c r="B268" s="203" t="s">
        <v>488</v>
      </c>
      <c r="C268" s="133"/>
      <c r="D268" s="129"/>
      <c r="E268" s="129"/>
      <c r="F268" s="129"/>
      <c r="G268" s="129"/>
      <c r="H268" s="129"/>
      <c r="I268" s="129"/>
      <c r="J268" s="129"/>
      <c r="K268" s="129"/>
      <c r="L268" s="129"/>
      <c r="M268" s="129" t="str">
        <f>IFERROR(VLOOKUP(ROWS($M$11:M268),$J$11:$J$246,2,0),"")</f>
        <v/>
      </c>
      <c r="N268" s="129"/>
      <c r="O268" s="129"/>
    </row>
    <row r="269" spans="1:15" x14ac:dyDescent="0.2">
      <c r="A269" s="200">
        <v>1421</v>
      </c>
      <c r="B269" s="201" t="s">
        <v>489</v>
      </c>
      <c r="C269" s="133"/>
      <c r="D269" s="129"/>
      <c r="E269" s="129"/>
      <c r="F269" s="129"/>
      <c r="G269" s="129"/>
      <c r="H269" s="129"/>
      <c r="I269" s="129"/>
      <c r="J269" s="129"/>
      <c r="K269" s="129"/>
      <c r="L269" s="129"/>
      <c r="M269" s="129" t="str">
        <f>IFERROR(VLOOKUP(ROWS($M$11:M269),$J$11:$J$246,2,0),"")</f>
        <v/>
      </c>
      <c r="N269" s="129"/>
      <c r="O269" s="129"/>
    </row>
    <row r="270" spans="1:15" x14ac:dyDescent="0.2">
      <c r="A270" s="200">
        <v>1426</v>
      </c>
      <c r="B270" s="201" t="s">
        <v>490</v>
      </c>
      <c r="C270" s="131"/>
      <c r="D270" s="129"/>
      <c r="E270" s="129"/>
      <c r="F270" s="129"/>
      <c r="G270" s="129"/>
      <c r="H270" s="129"/>
      <c r="I270" s="129"/>
      <c r="J270" s="129"/>
      <c r="K270" s="129"/>
      <c r="L270" s="129"/>
      <c r="M270" s="129" t="str">
        <f>IFERROR(VLOOKUP(ROWS($M$11:M270),$J$11:$J$246,2,0),"")</f>
        <v/>
      </c>
      <c r="N270" s="129"/>
      <c r="O270" s="129"/>
    </row>
    <row r="271" spans="1:15" x14ac:dyDescent="0.2">
      <c r="A271" s="200">
        <v>1441</v>
      </c>
      <c r="B271" s="201" t="s">
        <v>491</v>
      </c>
      <c r="C271" s="131"/>
      <c r="D271" s="129"/>
      <c r="E271" s="129"/>
      <c r="F271" s="129"/>
      <c r="G271" s="129"/>
      <c r="H271" s="129"/>
      <c r="I271" s="129"/>
      <c r="J271" s="129"/>
      <c r="K271" s="129"/>
      <c r="L271" s="129"/>
      <c r="M271" s="129" t="str">
        <f>IFERROR(VLOOKUP(ROWS($M$11:M271),$J$11:$J$246,2,0),"")</f>
        <v/>
      </c>
      <c r="N271" s="129"/>
      <c r="O271" s="129"/>
    </row>
    <row r="272" spans="1:15" x14ac:dyDescent="0.2">
      <c r="A272" s="200">
        <v>1461</v>
      </c>
      <c r="B272" s="201" t="s">
        <v>492</v>
      </c>
      <c r="C272" s="131"/>
      <c r="D272" s="129"/>
      <c r="E272" s="129"/>
      <c r="F272" s="129"/>
      <c r="G272" s="129"/>
      <c r="H272" s="129"/>
      <c r="I272" s="129"/>
      <c r="J272" s="129"/>
      <c r="K272" s="129"/>
      <c r="L272" s="129"/>
      <c r="M272" s="129" t="str">
        <f>IFERROR(VLOOKUP(ROWS($M$11:M272),$J$11:$J$246,2,0),"")</f>
        <v/>
      </c>
      <c r="N272" s="129"/>
      <c r="O272" s="129"/>
    </row>
    <row r="273" spans="1:16" x14ac:dyDescent="0.2">
      <c r="A273" s="200">
        <v>1466</v>
      </c>
      <c r="B273" s="201" t="s">
        <v>493</v>
      </c>
      <c r="C273" s="131"/>
      <c r="D273" s="129"/>
      <c r="E273" s="129"/>
      <c r="F273" s="129"/>
      <c r="G273" s="129"/>
      <c r="H273" s="129"/>
      <c r="I273" s="129"/>
      <c r="J273" s="129"/>
      <c r="K273" s="129"/>
      <c r="L273" s="129"/>
      <c r="M273" s="129" t="str">
        <f>IFERROR(VLOOKUP(ROWS($M$11:M273),$J$11:$J$246,2,0),"")</f>
        <v/>
      </c>
      <c r="N273" s="129"/>
      <c r="O273" s="129"/>
    </row>
    <row r="274" spans="1:16" ht="16.5" thickBot="1" x14ac:dyDescent="0.25">
      <c r="A274" s="204">
        <v>1481</v>
      </c>
      <c r="B274" s="205" t="s">
        <v>494</v>
      </c>
      <c r="C274" s="133"/>
      <c r="D274" s="129"/>
      <c r="E274" s="129"/>
      <c r="F274" s="129"/>
      <c r="G274" s="129"/>
      <c r="H274" s="129"/>
      <c r="I274" s="129"/>
      <c r="J274" s="129"/>
      <c r="K274" s="129"/>
      <c r="L274" s="129"/>
      <c r="M274" s="129" t="str">
        <f>IFERROR(VLOOKUP(ROWS($M$11:M274),$J$11:$J$246,2,0),"")</f>
        <v/>
      </c>
      <c r="N274" s="129"/>
      <c r="O274" s="129"/>
    </row>
    <row r="275" spans="1:16" x14ac:dyDescent="0.2">
      <c r="A275" s="206">
        <v>3940</v>
      </c>
      <c r="B275" s="207" t="s">
        <v>515</v>
      </c>
      <c r="C275" s="133"/>
      <c r="D275" s="129"/>
      <c r="E275" s="129"/>
      <c r="F275" s="129"/>
      <c r="G275" s="129"/>
      <c r="H275" s="129"/>
      <c r="I275" s="129"/>
      <c r="J275" s="129"/>
      <c r="K275" s="129"/>
      <c r="L275" s="129"/>
      <c r="M275" s="129" t="str">
        <f>IFERROR(VLOOKUP(ROWS($M$11:M275),$J$11:$J$246,2,0),"")</f>
        <v/>
      </c>
      <c r="N275" s="129"/>
      <c r="O275" s="129"/>
    </row>
    <row r="276" spans="1:16" x14ac:dyDescent="0.2">
      <c r="A276" s="200">
        <v>3941</v>
      </c>
      <c r="B276" s="201" t="s">
        <v>516</v>
      </c>
      <c r="C276" s="131"/>
      <c r="D276" s="129"/>
      <c r="E276" s="129"/>
      <c r="F276" s="129"/>
      <c r="G276" s="129"/>
      <c r="H276" s="129"/>
      <c r="I276" s="129"/>
      <c r="J276" s="129"/>
      <c r="K276" s="129"/>
      <c r="L276" s="129"/>
      <c r="M276" s="129" t="str">
        <f>IFERROR(VLOOKUP(ROWS($M$11:M276),$J$11:$J$246,2,0),"")</f>
        <v/>
      </c>
      <c r="N276" s="129"/>
      <c r="O276" s="129"/>
    </row>
    <row r="277" spans="1:16" x14ac:dyDescent="0.2">
      <c r="A277" s="200">
        <v>3960</v>
      </c>
      <c r="B277" s="201" t="s">
        <v>517</v>
      </c>
      <c r="C277" s="131"/>
      <c r="D277" s="129"/>
      <c r="E277" s="129"/>
      <c r="F277" s="129"/>
      <c r="G277" s="129"/>
      <c r="H277" s="129"/>
      <c r="I277" s="129"/>
      <c r="J277" s="129"/>
      <c r="K277" s="129"/>
      <c r="L277" s="129"/>
      <c r="M277" s="129" t="str">
        <f>IFERROR(VLOOKUP(ROWS($M$11:M277),$J$11:$J$246,2,0),"")</f>
        <v/>
      </c>
      <c r="N277" s="129"/>
      <c r="O277" s="129"/>
    </row>
    <row r="278" spans="1:16" x14ac:dyDescent="0.2">
      <c r="A278" s="200">
        <v>3970</v>
      </c>
      <c r="B278" s="201" t="s">
        <v>518</v>
      </c>
      <c r="C278" s="131"/>
      <c r="D278" s="129"/>
      <c r="E278" s="129"/>
      <c r="F278" s="129"/>
      <c r="G278" s="129"/>
      <c r="H278" s="129"/>
      <c r="I278" s="129"/>
      <c r="J278" s="129"/>
      <c r="K278" s="129"/>
      <c r="L278" s="129"/>
      <c r="M278" s="129" t="str">
        <f>IFERROR(VLOOKUP(ROWS($M$11:M278),$J$11:$J$246,2,0),"")</f>
        <v/>
      </c>
      <c r="N278" s="129"/>
      <c r="O278" s="129"/>
    </row>
    <row r="279" spans="1:16" x14ac:dyDescent="0.2">
      <c r="A279" s="200">
        <v>3990</v>
      </c>
      <c r="B279" s="201" t="s">
        <v>519</v>
      </c>
      <c r="C279" s="131"/>
      <c r="D279" s="129"/>
      <c r="E279" s="129"/>
      <c r="F279" s="129"/>
      <c r="G279" s="129"/>
      <c r="H279" s="129"/>
      <c r="I279" s="129"/>
      <c r="J279" s="129"/>
      <c r="K279" s="129"/>
      <c r="L279" s="129"/>
      <c r="M279" s="129" t="str">
        <f>IFERROR(VLOOKUP(ROWS($M$11:M279),$J$11:$J$246,2,0),"")</f>
        <v/>
      </c>
      <c r="N279" s="129"/>
      <c r="O279" s="129"/>
    </row>
    <row r="280" spans="1:16" x14ac:dyDescent="0.2">
      <c r="A280" s="200">
        <v>3991</v>
      </c>
      <c r="B280" s="201" t="s">
        <v>520</v>
      </c>
      <c r="C280" s="131"/>
      <c r="D280" s="129"/>
      <c r="E280" s="129"/>
      <c r="F280" s="129"/>
      <c r="G280" s="129"/>
      <c r="H280" s="129"/>
      <c r="I280" s="129"/>
      <c r="J280" s="129"/>
      <c r="K280" s="129"/>
      <c r="L280" s="129"/>
      <c r="M280" s="129" t="str">
        <f>IFERROR(VLOOKUP(ROWS($M$11:M280),$J$11:$J$246,2,0),"")</f>
        <v/>
      </c>
      <c r="N280" s="129"/>
      <c r="O280" s="129"/>
    </row>
    <row r="281" spans="1:16" ht="16.5" thickBot="1" x14ac:dyDescent="0.25">
      <c r="A281" s="200">
        <v>3992</v>
      </c>
      <c r="B281" s="201" t="s">
        <v>521</v>
      </c>
      <c r="C281" s="131"/>
      <c r="D281" s="129"/>
      <c r="E281" s="129"/>
      <c r="F281" s="129"/>
      <c r="G281" s="129"/>
      <c r="H281" s="129"/>
      <c r="I281" s="129"/>
      <c r="J281" s="129"/>
      <c r="K281" s="129"/>
      <c r="L281" s="129"/>
      <c r="M281" s="129" t="str">
        <f>IFERROR(VLOOKUP(ROWS($M$11:M281),$J$11:$J$246,2,0),"")</f>
        <v/>
      </c>
      <c r="N281" s="129"/>
      <c r="O281" s="129"/>
    </row>
    <row r="282" spans="1:16" ht="16.5" thickBot="1" x14ac:dyDescent="0.3">
      <c r="A282" s="484" t="s">
        <v>527</v>
      </c>
      <c r="B282" s="479"/>
      <c r="C282" s="66">
        <f>SUM(C268:C281)</f>
        <v>0</v>
      </c>
      <c r="D282" s="66">
        <f>SUM(D268:D281)</f>
        <v>0</v>
      </c>
      <c r="E282" s="66">
        <f t="shared" ref="E282:O282" si="14">SUM(E268:E281)</f>
        <v>0</v>
      </c>
      <c r="F282" s="66">
        <f t="shared" si="14"/>
        <v>0</v>
      </c>
      <c r="G282" s="66">
        <f t="shared" si="14"/>
        <v>0</v>
      </c>
      <c r="H282" s="66">
        <f t="shared" si="14"/>
        <v>0</v>
      </c>
      <c r="I282" s="66">
        <f t="shared" si="14"/>
        <v>0</v>
      </c>
      <c r="J282" s="66">
        <f t="shared" si="14"/>
        <v>0</v>
      </c>
      <c r="K282" s="66">
        <f t="shared" si="14"/>
        <v>0</v>
      </c>
      <c r="L282" s="66">
        <f t="shared" si="14"/>
        <v>0</v>
      </c>
      <c r="M282" s="66">
        <f t="shared" si="14"/>
        <v>0</v>
      </c>
      <c r="N282" s="66">
        <f t="shared" si="14"/>
        <v>0</v>
      </c>
      <c r="O282" s="66">
        <f t="shared" si="14"/>
        <v>0</v>
      </c>
    </row>
    <row r="283" spans="1:16" ht="16.5" thickBot="1" x14ac:dyDescent="0.3">
      <c r="B283" s="122"/>
      <c r="C283" s="113"/>
      <c r="D283" s="20"/>
      <c r="E283" s="122"/>
      <c r="F283" s="113"/>
      <c r="G283" s="20"/>
      <c r="H283" s="122"/>
      <c r="I283" s="113"/>
      <c r="J283" s="20"/>
      <c r="K283" s="122"/>
      <c r="L283" s="113"/>
      <c r="M283" s="20"/>
      <c r="N283" s="122"/>
      <c r="O283" s="113"/>
      <c r="P283" s="20"/>
    </row>
    <row r="284" spans="1:16" ht="16.5" thickBot="1" x14ac:dyDescent="0.3">
      <c r="A284" s="485" t="s">
        <v>528</v>
      </c>
      <c r="B284" s="486"/>
      <c r="C284" s="71">
        <f>C253+C266-C282</f>
        <v>38063.125</v>
      </c>
      <c r="D284" s="71">
        <f>D253+D266-D282</f>
        <v>0</v>
      </c>
      <c r="E284" s="71">
        <f t="shared" ref="E284:O284" si="15">E253+E266-E282</f>
        <v>0</v>
      </c>
      <c r="F284" s="71">
        <f t="shared" si="15"/>
        <v>0</v>
      </c>
      <c r="G284" s="71">
        <f t="shared" si="15"/>
        <v>0</v>
      </c>
      <c r="H284" s="71">
        <f t="shared" si="15"/>
        <v>0</v>
      </c>
      <c r="I284" s="71">
        <f t="shared" si="15"/>
        <v>0</v>
      </c>
      <c r="J284" s="71">
        <f t="shared" si="15"/>
        <v>0</v>
      </c>
      <c r="K284" s="71">
        <f t="shared" si="15"/>
        <v>0</v>
      </c>
      <c r="L284" s="71">
        <f t="shared" si="15"/>
        <v>0</v>
      </c>
      <c r="M284" s="71">
        <f t="shared" si="15"/>
        <v>0</v>
      </c>
      <c r="N284" s="71">
        <f t="shared" si="15"/>
        <v>0</v>
      </c>
      <c r="O284" s="71">
        <f t="shared" si="15"/>
        <v>0</v>
      </c>
    </row>
    <row r="285" spans="1:16" s="113" customFormat="1" ht="16.5" thickBot="1" x14ac:dyDescent="0.3">
      <c r="A285" s="20"/>
      <c r="B285" s="122"/>
      <c r="D285" s="58"/>
      <c r="E285" s="58"/>
      <c r="F285" s="58"/>
      <c r="G285" s="58"/>
      <c r="H285" s="58"/>
      <c r="I285" s="58"/>
      <c r="J285" s="58"/>
      <c r="K285" s="58"/>
      <c r="L285" s="58"/>
      <c r="M285" s="58"/>
      <c r="N285" s="58"/>
      <c r="O285" s="58"/>
      <c r="P285" s="123"/>
    </row>
    <row r="286" spans="1:16" s="113" customFormat="1" ht="30.75" thickBot="1" x14ac:dyDescent="0.3">
      <c r="A286" s="20"/>
      <c r="B286" s="122" t="s">
        <v>352</v>
      </c>
      <c r="C286" s="124" t="s">
        <v>354</v>
      </c>
      <c r="D286" s="126"/>
      <c r="E286" s="127">
        <f t="shared" ref="E286:O286" si="16">D288</f>
        <v>0</v>
      </c>
      <c r="F286" s="127">
        <f t="shared" si="16"/>
        <v>0</v>
      </c>
      <c r="G286" s="127">
        <f t="shared" si="16"/>
        <v>0</v>
      </c>
      <c r="H286" s="127">
        <f t="shared" si="16"/>
        <v>0</v>
      </c>
      <c r="I286" s="127">
        <f t="shared" si="16"/>
        <v>0</v>
      </c>
      <c r="J286" s="127">
        <f t="shared" si="16"/>
        <v>0</v>
      </c>
      <c r="K286" s="127">
        <f t="shared" si="16"/>
        <v>0</v>
      </c>
      <c r="L286" s="127">
        <f t="shared" si="16"/>
        <v>0</v>
      </c>
      <c r="M286" s="127">
        <f t="shared" si="16"/>
        <v>0</v>
      </c>
      <c r="N286" s="127">
        <f t="shared" si="16"/>
        <v>0</v>
      </c>
      <c r="O286" s="127">
        <f t="shared" si="16"/>
        <v>0</v>
      </c>
      <c r="P286" s="123"/>
    </row>
    <row r="287" spans="1:16" s="113" customFormat="1" x14ac:dyDescent="0.25">
      <c r="A287" s="20"/>
      <c r="B287" s="122"/>
      <c r="D287" s="58"/>
      <c r="E287" s="58"/>
      <c r="F287" s="58"/>
      <c r="G287" s="58"/>
      <c r="H287" s="58"/>
      <c r="I287" s="58"/>
      <c r="J287" s="58"/>
      <c r="K287" s="58"/>
      <c r="L287" s="58"/>
      <c r="M287" s="58"/>
      <c r="N287" s="58"/>
      <c r="O287" s="58"/>
      <c r="P287" s="123"/>
    </row>
    <row r="288" spans="1:16" s="113" customFormat="1" x14ac:dyDescent="0.25">
      <c r="A288" s="20"/>
      <c r="B288" s="122" t="s">
        <v>353</v>
      </c>
      <c r="D288" s="127">
        <f>D284+D286</f>
        <v>0</v>
      </c>
      <c r="E288" s="127">
        <f t="shared" ref="E288:O288" si="17">E284+E286</f>
        <v>0</v>
      </c>
      <c r="F288" s="127">
        <f t="shared" si="17"/>
        <v>0</v>
      </c>
      <c r="G288" s="127">
        <f t="shared" si="17"/>
        <v>0</v>
      </c>
      <c r="H288" s="127">
        <f t="shared" si="17"/>
        <v>0</v>
      </c>
      <c r="I288" s="127">
        <f t="shared" si="17"/>
        <v>0</v>
      </c>
      <c r="J288" s="127">
        <f t="shared" si="17"/>
        <v>0</v>
      </c>
      <c r="K288" s="127">
        <f t="shared" si="17"/>
        <v>0</v>
      </c>
      <c r="L288" s="127">
        <f t="shared" si="17"/>
        <v>0</v>
      </c>
      <c r="M288" s="127">
        <f t="shared" si="17"/>
        <v>0</v>
      </c>
      <c r="N288" s="127">
        <f t="shared" si="17"/>
        <v>0</v>
      </c>
      <c r="O288" s="127">
        <f t="shared" si="17"/>
        <v>0</v>
      </c>
      <c r="P288" s="123"/>
    </row>
    <row r="292" spans="1:1" x14ac:dyDescent="0.25">
      <c r="A292" s="121"/>
    </row>
    <row r="293" spans="1:1" x14ac:dyDescent="0.25">
      <c r="A293" s="121"/>
    </row>
    <row r="294" spans="1:1" x14ac:dyDescent="0.25">
      <c r="A294" s="121"/>
    </row>
    <row r="295" spans="1:1" x14ac:dyDescent="0.25">
      <c r="A295" s="121"/>
    </row>
  </sheetData>
  <mergeCells count="26">
    <mergeCell ref="A187:C187"/>
    <mergeCell ref="A1:C1"/>
    <mergeCell ref="A10:C10"/>
    <mergeCell ref="A46:C46"/>
    <mergeCell ref="A52:B52"/>
    <mergeCell ref="A54:C54"/>
    <mergeCell ref="A91:C91"/>
    <mergeCell ref="A102:B102"/>
    <mergeCell ref="A106:C106"/>
    <mergeCell ref="A121:B121"/>
    <mergeCell ref="A123:C123"/>
    <mergeCell ref="A185:B185"/>
    <mergeCell ref="A251:B251"/>
    <mergeCell ref="A253:B253"/>
    <mergeCell ref="A210:B210"/>
    <mergeCell ref="A212:C212"/>
    <mergeCell ref="A237:B237"/>
    <mergeCell ref="A239:C239"/>
    <mergeCell ref="A247:B247"/>
    <mergeCell ref="A249:B249"/>
    <mergeCell ref="A282:B282"/>
    <mergeCell ref="A284:B284"/>
    <mergeCell ref="A256:C256"/>
    <mergeCell ref="A255:C255"/>
    <mergeCell ref="A266:B266"/>
    <mergeCell ref="A267:C267"/>
  </mergeCells>
  <pageMargins left="0.23622047244094491" right="0.23622047244094491" top="0.74803149606299213" bottom="0.74803149606299213" header="0.31496062992125984" footer="0.31496062992125984"/>
  <pageSetup paperSize="9" scale="6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A1397-8B68-47FD-9C0C-9E7C85851F84}">
  <dimension ref="A1:O224"/>
  <sheetViews>
    <sheetView workbookViewId="0">
      <selection activeCell="B6" sqref="B6"/>
    </sheetView>
  </sheetViews>
  <sheetFormatPr defaultRowHeight="15" x14ac:dyDescent="0.25"/>
  <cols>
    <col min="1" max="1" width="37" customWidth="1"/>
    <col min="2" max="2" width="45.28515625" customWidth="1"/>
    <col min="3" max="3" width="17.85546875" customWidth="1"/>
    <col min="4" max="4" width="45.7109375" customWidth="1"/>
    <col min="6" max="6" width="20.7109375" customWidth="1"/>
    <col min="7" max="7" width="17.5703125" customWidth="1"/>
    <col min="9" max="9" width="20.28515625" customWidth="1"/>
    <col min="10" max="10" width="15.85546875" customWidth="1"/>
    <col min="11" max="11" width="10.5703125" bestFit="1" customWidth="1"/>
    <col min="15" max="15" width="33.140625" customWidth="1"/>
  </cols>
  <sheetData>
    <row r="1" spans="1:15" ht="24" thickBot="1" x14ac:dyDescent="0.3">
      <c r="A1" s="481" t="s">
        <v>356</v>
      </c>
      <c r="B1" s="452"/>
      <c r="C1" s="452"/>
      <c r="F1" s="370" t="s">
        <v>606</v>
      </c>
      <c r="G1" s="371"/>
      <c r="H1" s="371"/>
      <c r="I1" s="371"/>
      <c r="J1" s="371"/>
      <c r="K1" s="371"/>
      <c r="L1" s="371"/>
      <c r="M1" s="371"/>
      <c r="N1" s="371"/>
      <c r="O1" s="372"/>
    </row>
    <row r="2" spans="1:15" ht="18.75" x14ac:dyDescent="0.3">
      <c r="A2" s="42" t="str">
        <f>'[1]2.Budget Grant Calculation'!A2</f>
        <v>Budget Year:</v>
      </c>
      <c r="B2" s="44" t="str">
        <f>'1.Budget Preparation Info'!$B2</f>
        <v>2024/2025</v>
      </c>
      <c r="C2" s="58"/>
      <c r="F2" s="373" t="s">
        <v>607</v>
      </c>
      <c r="G2" s="374"/>
      <c r="H2" s="374"/>
      <c r="I2" s="374"/>
      <c r="J2" s="374"/>
      <c r="K2" s="374"/>
      <c r="L2" s="374"/>
      <c r="M2" s="374"/>
      <c r="N2" s="374"/>
      <c r="O2" s="375"/>
    </row>
    <row r="3" spans="1:15" ht="18.75" x14ac:dyDescent="0.3">
      <c r="A3" s="42" t="str">
        <f>'[1]2.Budget Grant Calculation'!A3</f>
        <v xml:space="preserve">School Name: </v>
      </c>
      <c r="B3" s="39" t="str">
        <f>'1.Budget Preparation Info'!$B6</f>
        <v xml:space="preserve">Type School Name </v>
      </c>
      <c r="C3" s="58"/>
      <c r="F3" s="373" t="s">
        <v>608</v>
      </c>
      <c r="G3" s="374"/>
      <c r="H3" s="374"/>
      <c r="I3" s="374"/>
      <c r="J3" s="374"/>
      <c r="K3" s="374"/>
      <c r="L3" s="374"/>
      <c r="M3" s="374"/>
      <c r="N3" s="374"/>
      <c r="O3" s="375"/>
    </row>
    <row r="4" spans="1:15" ht="18.75" x14ac:dyDescent="0.3">
      <c r="A4" s="42" t="s">
        <v>457</v>
      </c>
      <c r="B4" s="39" t="str">
        <f>'1.Budget Preparation Info'!$B7</f>
        <v>Type School Address</v>
      </c>
      <c r="C4" s="58"/>
      <c r="F4" s="376"/>
      <c r="J4" s="377"/>
      <c r="O4" s="224"/>
    </row>
    <row r="5" spans="1:15" ht="18.75" x14ac:dyDescent="0.3">
      <c r="A5" s="42" t="str">
        <f>'[1]2.Budget Grant Calculation'!A5</f>
        <v>Roll No.:</v>
      </c>
      <c r="B5" s="39" t="str">
        <f>'1.Budget Preparation Info'!$B8</f>
        <v>Type School Roll No.</v>
      </c>
      <c r="C5" s="58"/>
      <c r="F5" s="378" t="s">
        <v>609</v>
      </c>
      <c r="G5" s="377" t="s">
        <v>610</v>
      </c>
      <c r="H5" s="377" t="s">
        <v>611</v>
      </c>
      <c r="O5" s="224"/>
    </row>
    <row r="6" spans="1:15" ht="25.5" customHeight="1" thickBot="1" x14ac:dyDescent="0.35">
      <c r="A6" s="43" t="str">
        <f>'[1]2.Budget Grant Calculation'!A6</f>
        <v>School Type:</v>
      </c>
      <c r="B6" s="47" t="str">
        <f>'1.Budget Preparation Info'!$B3</f>
        <v>Voluntary Secondary School: 
PPP School Budget</v>
      </c>
      <c r="C6" s="59"/>
      <c r="F6" s="379">
        <f>SUM($D15:$D222)</f>
        <v>64246.75</v>
      </c>
      <c r="G6" s="380">
        <f>'3.Income &amp; Expenditure Budget'!$E47+'3.Income &amp; Expenditure Budget'!$E55+'3.Income &amp; Expenditure Budget'!$E92+'3.Income &amp; Expenditure Budget'!$E103+'3.Income &amp; Expenditure Budget'!$E124+'3.Income &amp; Expenditure Budget'!$E188+'3.Income &amp; Expenditure Budget'!$E213+'3.Income &amp; Expenditure Budget'!$E240+'3.Income &amp; Expenditure Budget'!$E250</f>
        <v>64246.75</v>
      </c>
      <c r="H6" t="b">
        <f>F6=G6</f>
        <v>1</v>
      </c>
      <c r="K6" s="381"/>
      <c r="O6" s="224"/>
    </row>
    <row r="7" spans="1:15" ht="25.5" customHeight="1" x14ac:dyDescent="0.25">
      <c r="A7" s="382" t="s">
        <v>612</v>
      </c>
      <c r="B7" s="383"/>
      <c r="C7" s="383"/>
      <c r="D7" s="384"/>
      <c r="F7" s="379"/>
      <c r="K7" s="381"/>
      <c r="O7" s="224"/>
    </row>
    <row r="8" spans="1:15" ht="25.5" customHeight="1" thickBot="1" x14ac:dyDescent="0.3">
      <c r="A8" s="385" t="s">
        <v>613</v>
      </c>
      <c r="B8" s="386"/>
      <c r="C8" s="386"/>
      <c r="D8" s="387"/>
      <c r="F8" s="379"/>
      <c r="K8" s="381"/>
      <c r="O8" s="224"/>
    </row>
    <row r="9" spans="1:15" ht="16.5" thickBot="1" x14ac:dyDescent="0.3">
      <c r="A9" s="388" t="s">
        <v>614</v>
      </c>
      <c r="B9" s="389"/>
      <c r="C9" s="389"/>
      <c r="D9" s="390"/>
      <c r="F9" s="391" t="s">
        <v>615</v>
      </c>
      <c r="O9" s="224"/>
    </row>
    <row r="10" spans="1:15" ht="16.5" thickBot="1" x14ac:dyDescent="0.3">
      <c r="A10" s="392" t="s">
        <v>616</v>
      </c>
      <c r="B10" s="393"/>
      <c r="C10" s="393"/>
      <c r="D10" s="394"/>
      <c r="F10" s="395"/>
    </row>
    <row r="11" spans="1:15" ht="19.5" thickBot="1" x14ac:dyDescent="0.3">
      <c r="A11" s="491"/>
      <c r="B11" s="492"/>
      <c r="C11" s="492"/>
      <c r="D11" s="492"/>
      <c r="F11" s="396"/>
      <c r="O11" s="397"/>
    </row>
    <row r="12" spans="1:15" ht="19.5" thickBot="1" x14ac:dyDescent="0.35">
      <c r="A12" s="398" t="s">
        <v>617</v>
      </c>
      <c r="B12" s="399" t="s">
        <v>618</v>
      </c>
      <c r="C12" s="400" t="s">
        <v>619</v>
      </c>
      <c r="D12" s="401" t="s">
        <v>620</v>
      </c>
      <c r="F12" s="396"/>
      <c r="O12" s="397"/>
    </row>
    <row r="13" spans="1:15" ht="19.5" thickBot="1" x14ac:dyDescent="0.35">
      <c r="A13" s="402" t="s">
        <v>621</v>
      </c>
      <c r="B13" s="403" t="s">
        <v>622</v>
      </c>
      <c r="C13" s="404" t="s">
        <v>623</v>
      </c>
      <c r="D13" s="405" t="s">
        <v>624</v>
      </c>
      <c r="F13" s="396"/>
      <c r="O13" s="397"/>
    </row>
    <row r="14" spans="1:15" ht="18.75" x14ac:dyDescent="0.3">
      <c r="A14" s="417" t="s">
        <v>625</v>
      </c>
      <c r="B14" s="417" t="s">
        <v>626</v>
      </c>
      <c r="C14" s="418" t="s">
        <v>627</v>
      </c>
      <c r="D14" s="419" t="s">
        <v>628</v>
      </c>
      <c r="F14" s="406"/>
      <c r="O14" s="397"/>
    </row>
    <row r="15" spans="1:15" x14ac:dyDescent="0.25">
      <c r="A15" s="420">
        <v>3010</v>
      </c>
      <c r="B15" s="421" t="s">
        <v>629</v>
      </c>
      <c r="C15" s="422">
        <f>'3.Income &amp; Expenditure Budget'!$E12</f>
        <v>258.75</v>
      </c>
      <c r="D15" s="423">
        <f>C15</f>
        <v>258.75</v>
      </c>
      <c r="E15" s="424"/>
      <c r="F15" s="425"/>
      <c r="G15" s="426"/>
      <c r="O15" s="224"/>
    </row>
    <row r="16" spans="1:15" x14ac:dyDescent="0.25">
      <c r="A16" s="427">
        <v>3020</v>
      </c>
      <c r="B16" s="407" t="s">
        <v>5</v>
      </c>
      <c r="C16" s="422">
        <f>'3.Income &amp; Expenditure Budget'!$E13</f>
        <v>1</v>
      </c>
      <c r="D16" s="423">
        <f t="shared" ref="D16:D79" si="0">C16</f>
        <v>1</v>
      </c>
      <c r="F16" s="373"/>
      <c r="G16" s="428"/>
      <c r="O16" s="224"/>
    </row>
    <row r="17" spans="1:15" x14ac:dyDescent="0.25">
      <c r="A17" s="427">
        <v>3021</v>
      </c>
      <c r="B17" s="407" t="s">
        <v>6</v>
      </c>
      <c r="C17" s="422">
        <f>'3.Income &amp; Expenditure Budget'!$E14</f>
        <v>2</v>
      </c>
      <c r="D17" s="423">
        <f t="shared" si="0"/>
        <v>2</v>
      </c>
      <c r="F17" s="373"/>
      <c r="G17" s="428"/>
      <c r="O17" s="224"/>
    </row>
    <row r="18" spans="1:15" x14ac:dyDescent="0.25">
      <c r="A18" s="427">
        <v>3022</v>
      </c>
      <c r="B18" s="407" t="s">
        <v>637</v>
      </c>
      <c r="C18" s="422">
        <f>'3.Income &amp; Expenditure Budget'!$E15</f>
        <v>3</v>
      </c>
      <c r="D18" s="423">
        <f t="shared" si="0"/>
        <v>3</v>
      </c>
      <c r="F18" s="373"/>
      <c r="G18" s="428"/>
      <c r="O18" s="224"/>
    </row>
    <row r="19" spans="1:15" x14ac:dyDescent="0.25">
      <c r="A19" s="427">
        <v>3030</v>
      </c>
      <c r="B19" s="407" t="s">
        <v>8</v>
      </c>
      <c r="C19" s="422">
        <f>'3.Income &amp; Expenditure Budget'!$E16</f>
        <v>4</v>
      </c>
      <c r="D19" s="423">
        <f t="shared" si="0"/>
        <v>4</v>
      </c>
      <c r="F19" s="373"/>
      <c r="G19" s="428"/>
      <c r="O19" s="224"/>
    </row>
    <row r="20" spans="1:15" x14ac:dyDescent="0.25">
      <c r="A20" s="429">
        <v>3050</v>
      </c>
      <c r="B20" s="410" t="s">
        <v>630</v>
      </c>
      <c r="C20" s="422">
        <f>'3.Income &amp; Expenditure Budget'!$E17</f>
        <v>33675</v>
      </c>
      <c r="D20" s="409">
        <f t="shared" si="0"/>
        <v>33675</v>
      </c>
      <c r="F20" s="373"/>
      <c r="G20" s="428"/>
      <c r="O20" s="224"/>
    </row>
    <row r="21" spans="1:15" x14ac:dyDescent="0.25">
      <c r="A21" s="429">
        <v>3100</v>
      </c>
      <c r="B21" s="411" t="s">
        <v>10</v>
      </c>
      <c r="C21" s="422">
        <f>'3.Income &amp; Expenditure Budget'!$E18</f>
        <v>66.5</v>
      </c>
      <c r="D21" s="409">
        <f t="shared" si="0"/>
        <v>66.5</v>
      </c>
      <c r="F21" s="373"/>
      <c r="G21" s="428"/>
      <c r="O21" s="224"/>
    </row>
    <row r="22" spans="1:15" x14ac:dyDescent="0.25">
      <c r="A22" s="429">
        <v>3130</v>
      </c>
      <c r="B22" s="411" t="s">
        <v>11</v>
      </c>
      <c r="C22" s="422">
        <f>'3.Income &amp; Expenditure Budget'!$E19</f>
        <v>0</v>
      </c>
      <c r="D22" s="409">
        <f t="shared" si="0"/>
        <v>0</v>
      </c>
      <c r="F22" s="373"/>
      <c r="G22" s="428"/>
      <c r="O22" s="224"/>
    </row>
    <row r="23" spans="1:15" x14ac:dyDescent="0.25">
      <c r="A23" s="427">
        <v>3140</v>
      </c>
      <c r="B23" s="412" t="s">
        <v>12</v>
      </c>
      <c r="C23" s="422">
        <f>'3.Income &amp; Expenditure Budget'!$E20</f>
        <v>5</v>
      </c>
      <c r="D23" s="409">
        <f t="shared" si="0"/>
        <v>5</v>
      </c>
      <c r="F23" s="373"/>
      <c r="G23" s="428"/>
      <c r="O23" s="224"/>
    </row>
    <row r="24" spans="1:15" x14ac:dyDescent="0.25">
      <c r="A24" s="427">
        <v>3150</v>
      </c>
      <c r="B24" s="407" t="s">
        <v>13</v>
      </c>
      <c r="C24" s="422">
        <f>'3.Income &amp; Expenditure Budget'!$E21</f>
        <v>72</v>
      </c>
      <c r="D24" s="409">
        <f t="shared" si="0"/>
        <v>72</v>
      </c>
      <c r="F24" s="373"/>
      <c r="G24" s="428"/>
      <c r="O24" s="224"/>
    </row>
    <row r="25" spans="1:15" x14ac:dyDescent="0.25">
      <c r="A25" s="427">
        <v>3151</v>
      </c>
      <c r="B25" s="407" t="s">
        <v>638</v>
      </c>
      <c r="C25" s="422">
        <f>'3.Income &amp; Expenditure Budget'!$E22</f>
        <v>0</v>
      </c>
      <c r="D25" s="409">
        <f t="shared" si="0"/>
        <v>0</v>
      </c>
      <c r="F25" s="373"/>
      <c r="G25" s="428"/>
      <c r="O25" s="224"/>
    </row>
    <row r="26" spans="1:15" x14ac:dyDescent="0.25">
      <c r="A26" s="427">
        <v>3152</v>
      </c>
      <c r="B26" s="407" t="s">
        <v>639</v>
      </c>
      <c r="C26" s="422">
        <f>'3.Income &amp; Expenditure Budget'!$E23</f>
        <v>0</v>
      </c>
      <c r="D26" s="409">
        <f t="shared" si="0"/>
        <v>0</v>
      </c>
      <c r="F26" s="373"/>
      <c r="G26" s="428"/>
      <c r="O26" s="224"/>
    </row>
    <row r="27" spans="1:15" x14ac:dyDescent="0.25">
      <c r="A27" s="427">
        <v>3155</v>
      </c>
      <c r="B27" s="407" t="s">
        <v>14</v>
      </c>
      <c r="C27" s="422">
        <f>'3.Income &amp; Expenditure Budget'!$E26</f>
        <v>6</v>
      </c>
      <c r="D27" s="409">
        <f t="shared" si="0"/>
        <v>6</v>
      </c>
      <c r="F27" s="373"/>
      <c r="G27" s="428"/>
      <c r="O27" s="224"/>
    </row>
    <row r="28" spans="1:15" x14ac:dyDescent="0.25">
      <c r="A28" s="427">
        <v>3170</v>
      </c>
      <c r="B28" s="407" t="s">
        <v>631</v>
      </c>
      <c r="C28" s="422">
        <f>'3.Income &amp; Expenditure Budget'!$E27</f>
        <v>7</v>
      </c>
      <c r="D28" s="409">
        <f t="shared" si="0"/>
        <v>7</v>
      </c>
      <c r="F28" s="373"/>
      <c r="G28" s="428"/>
      <c r="O28" s="224"/>
    </row>
    <row r="29" spans="1:15" x14ac:dyDescent="0.25">
      <c r="A29" s="427">
        <v>3171</v>
      </c>
      <c r="B29" s="407" t="s">
        <v>16</v>
      </c>
      <c r="C29" s="422">
        <f>'3.Income &amp; Expenditure Budget'!$E28</f>
        <v>1105</v>
      </c>
      <c r="D29" s="409">
        <f t="shared" si="0"/>
        <v>1105</v>
      </c>
      <c r="F29" s="373"/>
      <c r="G29" s="428"/>
      <c r="O29" s="224"/>
    </row>
    <row r="30" spans="1:15" x14ac:dyDescent="0.25">
      <c r="A30" s="427">
        <v>3190</v>
      </c>
      <c r="B30" s="407" t="s">
        <v>17</v>
      </c>
      <c r="C30" s="422">
        <f>'3.Income &amp; Expenditure Budget'!$E29</f>
        <v>300</v>
      </c>
      <c r="D30" s="409">
        <f t="shared" si="0"/>
        <v>300</v>
      </c>
      <c r="F30" s="373"/>
      <c r="G30" s="428"/>
      <c r="O30" s="224"/>
    </row>
    <row r="31" spans="1:15" x14ac:dyDescent="0.25">
      <c r="A31" s="427">
        <v>3200</v>
      </c>
      <c r="B31" s="407" t="s">
        <v>18</v>
      </c>
      <c r="C31" s="422">
        <f>'3.Income &amp; Expenditure Budget'!$E30</f>
        <v>570</v>
      </c>
      <c r="D31" s="409">
        <f t="shared" si="0"/>
        <v>570</v>
      </c>
      <c r="F31" s="373"/>
      <c r="G31" s="428"/>
      <c r="O31" s="224"/>
    </row>
    <row r="32" spans="1:15" x14ac:dyDescent="0.25">
      <c r="A32" s="427">
        <v>3210</v>
      </c>
      <c r="B32" s="407" t="s">
        <v>632</v>
      </c>
      <c r="C32" s="422">
        <f>'3.Income &amp; Expenditure Budget'!$E31</f>
        <v>604</v>
      </c>
      <c r="D32" s="409">
        <f t="shared" si="0"/>
        <v>604</v>
      </c>
      <c r="F32" s="373"/>
      <c r="G32" s="428"/>
      <c r="O32" s="224"/>
    </row>
    <row r="33" spans="1:15" x14ac:dyDescent="0.25">
      <c r="A33" s="427">
        <v>3220</v>
      </c>
      <c r="B33" s="407" t="s">
        <v>20</v>
      </c>
      <c r="C33" s="422">
        <f>'3.Income &amp; Expenditure Budget'!$E32</f>
        <v>1921.5</v>
      </c>
      <c r="D33" s="409">
        <f t="shared" si="0"/>
        <v>1921.5</v>
      </c>
      <c r="F33" s="373"/>
      <c r="G33" s="428"/>
      <c r="O33" s="224"/>
    </row>
    <row r="34" spans="1:15" x14ac:dyDescent="0.25">
      <c r="A34" s="427">
        <v>3230</v>
      </c>
      <c r="B34" s="407" t="s">
        <v>21</v>
      </c>
      <c r="C34" s="422">
        <f>'3.Income &amp; Expenditure Budget'!$E33</f>
        <v>8</v>
      </c>
      <c r="D34" s="409">
        <f t="shared" si="0"/>
        <v>8</v>
      </c>
      <c r="F34" s="373"/>
      <c r="G34" s="428"/>
      <c r="O34" s="224"/>
    </row>
    <row r="35" spans="1:15" x14ac:dyDescent="0.25">
      <c r="A35" s="427">
        <v>3240</v>
      </c>
      <c r="B35" s="407" t="s">
        <v>22</v>
      </c>
      <c r="C35" s="422">
        <f>'3.Income &amp; Expenditure Budget'!$E34</f>
        <v>4953</v>
      </c>
      <c r="D35" s="409">
        <f t="shared" si="0"/>
        <v>4953</v>
      </c>
      <c r="F35" s="373"/>
      <c r="G35" s="428"/>
      <c r="O35" s="224"/>
    </row>
    <row r="36" spans="1:15" x14ac:dyDescent="0.25">
      <c r="A36" s="427">
        <v>3245</v>
      </c>
      <c r="B36" s="407" t="s">
        <v>23</v>
      </c>
      <c r="C36" s="422">
        <f>'3.Income &amp; Expenditure Budget'!$E35</f>
        <v>91</v>
      </c>
      <c r="D36" s="409">
        <f t="shared" si="0"/>
        <v>91</v>
      </c>
      <c r="F36" s="373"/>
      <c r="G36" s="428"/>
      <c r="O36" s="224"/>
    </row>
    <row r="37" spans="1:15" x14ac:dyDescent="0.25">
      <c r="A37" s="427">
        <v>3255</v>
      </c>
      <c r="B37" s="407" t="s">
        <v>24</v>
      </c>
      <c r="C37" s="422">
        <f>'3.Income &amp; Expenditure Budget'!$E36</f>
        <v>9</v>
      </c>
      <c r="D37" s="409">
        <f t="shared" si="0"/>
        <v>9</v>
      </c>
      <c r="F37" s="373"/>
      <c r="G37" s="428"/>
      <c r="O37" s="224"/>
    </row>
    <row r="38" spans="1:15" x14ac:dyDescent="0.25">
      <c r="A38" s="427">
        <v>3260</v>
      </c>
      <c r="B38" s="407" t="s">
        <v>25</v>
      </c>
      <c r="C38" s="422">
        <f>'3.Income &amp; Expenditure Budget'!$E37</f>
        <v>10</v>
      </c>
      <c r="D38" s="409">
        <f t="shared" si="0"/>
        <v>10</v>
      </c>
      <c r="F38" s="373"/>
      <c r="G38" s="428"/>
      <c r="O38" s="224"/>
    </row>
    <row r="39" spans="1:15" x14ac:dyDescent="0.25">
      <c r="A39" s="427">
        <v>3270</v>
      </c>
      <c r="B39" s="407" t="s">
        <v>26</v>
      </c>
      <c r="C39" s="422">
        <f>'3.Income &amp; Expenditure Budget'!$E38</f>
        <v>1</v>
      </c>
      <c r="D39" s="409">
        <f t="shared" si="0"/>
        <v>1</v>
      </c>
      <c r="F39" s="373"/>
      <c r="G39" s="428"/>
      <c r="O39" s="224"/>
    </row>
    <row r="40" spans="1:15" x14ac:dyDescent="0.25">
      <c r="A40" s="427">
        <v>3275</v>
      </c>
      <c r="B40" s="407" t="s">
        <v>27</v>
      </c>
      <c r="C40" s="422">
        <f>'3.Income &amp; Expenditure Budget'!$E39</f>
        <v>2</v>
      </c>
      <c r="D40" s="409">
        <f t="shared" si="0"/>
        <v>2</v>
      </c>
      <c r="F40" s="373"/>
      <c r="G40" s="428"/>
      <c r="O40" s="224"/>
    </row>
    <row r="41" spans="1:15" x14ac:dyDescent="0.25">
      <c r="A41" s="427">
        <v>3276</v>
      </c>
      <c r="B41" s="407" t="s">
        <v>28</v>
      </c>
      <c r="C41" s="422">
        <f>'3.Income &amp; Expenditure Budget'!$E40</f>
        <v>3</v>
      </c>
      <c r="D41" s="409">
        <f t="shared" si="0"/>
        <v>3</v>
      </c>
      <c r="F41" s="373"/>
      <c r="G41" s="428"/>
      <c r="O41" s="224"/>
    </row>
    <row r="42" spans="1:15" x14ac:dyDescent="0.25">
      <c r="A42" s="430">
        <v>3277</v>
      </c>
      <c r="B42" s="431" t="s">
        <v>640</v>
      </c>
      <c r="C42" s="422">
        <f>'3.Income &amp; Expenditure Budget'!$E41</f>
        <v>4</v>
      </c>
      <c r="D42" s="409">
        <f t="shared" si="0"/>
        <v>4</v>
      </c>
      <c r="F42" s="373"/>
      <c r="G42" s="428"/>
      <c r="O42" s="224"/>
    </row>
    <row r="43" spans="1:15" x14ac:dyDescent="0.25">
      <c r="A43" s="430">
        <v>3289</v>
      </c>
      <c r="B43" s="431" t="s">
        <v>31</v>
      </c>
      <c r="C43" s="443">
        <f>'3.Income &amp; Expenditure Budget'!$E42</f>
        <v>0</v>
      </c>
      <c r="D43" s="444">
        <f t="shared" si="0"/>
        <v>0</v>
      </c>
      <c r="F43" s="373"/>
      <c r="G43" s="428"/>
      <c r="O43" s="224"/>
    </row>
    <row r="44" spans="1:15" x14ac:dyDescent="0.25">
      <c r="A44" s="430">
        <v>3290</v>
      </c>
      <c r="B44" s="445" t="s">
        <v>633</v>
      </c>
      <c r="C44" s="443">
        <f>'3.Income &amp; Expenditure Budget'!$E43</f>
        <v>1608</v>
      </c>
      <c r="D44" s="444">
        <f t="shared" si="0"/>
        <v>1608</v>
      </c>
      <c r="F44" s="373"/>
      <c r="G44" s="428"/>
    </row>
    <row r="45" spans="1:15" x14ac:dyDescent="0.25">
      <c r="A45" s="430">
        <v>3292</v>
      </c>
      <c r="B45" s="431" t="s">
        <v>641</v>
      </c>
      <c r="C45" s="408">
        <f>'3.Income &amp; Expenditure Budget'!$E44</f>
        <v>5</v>
      </c>
      <c r="D45" s="409">
        <f t="shared" si="0"/>
        <v>5</v>
      </c>
      <c r="F45" s="373"/>
      <c r="G45" s="428"/>
      <c r="O45" s="224"/>
    </row>
    <row r="46" spans="1:15" x14ac:dyDescent="0.25">
      <c r="A46" s="427">
        <v>3293</v>
      </c>
      <c r="B46" s="407" t="s">
        <v>634</v>
      </c>
      <c r="C46" s="422">
        <f>'3.Income &amp; Expenditure Budget'!$E45</f>
        <v>6</v>
      </c>
      <c r="D46" s="409">
        <f t="shared" si="0"/>
        <v>6</v>
      </c>
      <c r="F46" s="373"/>
      <c r="G46" s="428"/>
      <c r="O46" s="224"/>
    </row>
    <row r="47" spans="1:15" s="36" customFormat="1" ht="15.75" thickBot="1" x14ac:dyDescent="0.3">
      <c r="A47" s="432">
        <v>3294</v>
      </c>
      <c r="B47" s="433" t="s">
        <v>36</v>
      </c>
      <c r="C47" s="434">
        <f>'3.Income &amp; Expenditure Budget'!$E46</f>
        <v>7</v>
      </c>
      <c r="D47" s="435">
        <f t="shared" si="0"/>
        <v>7</v>
      </c>
      <c r="F47" s="414">
        <f>SUM(D15:D47)</f>
        <v>45307.75</v>
      </c>
      <c r="G47" s="436">
        <f>'3.Income &amp; Expenditure Budget'!E47</f>
        <v>45307.75</v>
      </c>
      <c r="H47" s="36" t="b">
        <f>F47=G47</f>
        <v>1</v>
      </c>
      <c r="O47" s="415"/>
    </row>
    <row r="48" spans="1:15" x14ac:dyDescent="0.25">
      <c r="A48" s="427">
        <v>3295</v>
      </c>
      <c r="B48" s="407" t="s">
        <v>37</v>
      </c>
      <c r="C48" s="408">
        <f>'3.Income &amp; Expenditure Budget'!$E50</f>
        <v>1</v>
      </c>
      <c r="D48" s="409">
        <f t="shared" si="0"/>
        <v>1</v>
      </c>
      <c r="F48" s="373"/>
      <c r="G48" s="428"/>
      <c r="O48" s="224"/>
    </row>
    <row r="49" spans="1:15" x14ac:dyDescent="0.25">
      <c r="A49" s="427">
        <v>3296</v>
      </c>
      <c r="B49" s="407" t="s">
        <v>39</v>
      </c>
      <c r="C49" s="408">
        <f>'3.Income &amp; Expenditure Budget'!$E51</f>
        <v>2</v>
      </c>
      <c r="D49" s="409">
        <f t="shared" si="0"/>
        <v>2</v>
      </c>
      <c r="F49" s="373"/>
      <c r="G49" s="428"/>
      <c r="O49" s="224"/>
    </row>
    <row r="50" spans="1:15" x14ac:dyDescent="0.25">
      <c r="A50" s="427">
        <v>3297</v>
      </c>
      <c r="B50" s="407" t="s">
        <v>40</v>
      </c>
      <c r="C50" s="408">
        <f>'3.Income &amp; Expenditure Budget'!$E52</f>
        <v>3</v>
      </c>
      <c r="D50" s="409">
        <f t="shared" si="0"/>
        <v>3</v>
      </c>
      <c r="F50" s="373"/>
      <c r="G50" s="428"/>
      <c r="O50" s="224"/>
    </row>
    <row r="51" spans="1:15" x14ac:dyDescent="0.25">
      <c r="A51" s="427">
        <v>3298</v>
      </c>
      <c r="B51" s="407" t="s">
        <v>41</v>
      </c>
      <c r="C51" s="408">
        <f>'3.Income &amp; Expenditure Budget'!$E53</f>
        <v>4</v>
      </c>
      <c r="D51" s="409">
        <f t="shared" si="0"/>
        <v>4</v>
      </c>
      <c r="F51" s="373"/>
      <c r="G51" s="428"/>
      <c r="O51" s="224"/>
    </row>
    <row r="52" spans="1:15" s="36" customFormat="1" ht="15.75" thickBot="1" x14ac:dyDescent="0.3">
      <c r="A52" s="432">
        <v>3299</v>
      </c>
      <c r="B52" s="433" t="s">
        <v>635</v>
      </c>
      <c r="C52" s="408">
        <f>'3.Income &amp; Expenditure Budget'!$E54</f>
        <v>5945.5</v>
      </c>
      <c r="D52" s="435">
        <f t="shared" si="0"/>
        <v>5945.5</v>
      </c>
      <c r="F52" s="414">
        <f>SUM(D48:D52)</f>
        <v>5955.5</v>
      </c>
      <c r="G52" s="438">
        <f>'3.Income &amp; Expenditure Budget'!E55</f>
        <v>5955.5</v>
      </c>
      <c r="H52" s="36" t="b">
        <f>F52=G52</f>
        <v>1</v>
      </c>
      <c r="O52" s="415"/>
    </row>
    <row r="53" spans="1:15" ht="15.75" x14ac:dyDescent="0.25">
      <c r="A53" s="439">
        <v>3300</v>
      </c>
      <c r="B53" s="14" t="s">
        <v>43</v>
      </c>
      <c r="C53" s="408">
        <f>'3.Income &amp; Expenditure Budget'!$E58</f>
        <v>1</v>
      </c>
      <c r="D53" s="409">
        <f t="shared" si="0"/>
        <v>1</v>
      </c>
      <c r="F53" s="373"/>
      <c r="G53" s="428"/>
      <c r="O53" s="224"/>
    </row>
    <row r="54" spans="1:15" ht="15.75" x14ac:dyDescent="0.25">
      <c r="A54" s="33">
        <v>3310</v>
      </c>
      <c r="B54" s="10" t="s">
        <v>45</v>
      </c>
      <c r="C54" s="408">
        <f>'3.Income &amp; Expenditure Budget'!$E59</f>
        <v>2</v>
      </c>
      <c r="D54" s="409">
        <f t="shared" si="0"/>
        <v>2</v>
      </c>
      <c r="F54" s="373"/>
      <c r="G54" s="428"/>
      <c r="O54" s="224"/>
    </row>
    <row r="55" spans="1:15" ht="15.75" x14ac:dyDescent="0.25">
      <c r="A55" s="33">
        <v>3330</v>
      </c>
      <c r="B55" s="10" t="s">
        <v>46</v>
      </c>
      <c r="C55" s="408">
        <f>'3.Income &amp; Expenditure Budget'!$E60</f>
        <v>3</v>
      </c>
      <c r="D55" s="409">
        <f t="shared" si="0"/>
        <v>3</v>
      </c>
      <c r="F55" s="373"/>
      <c r="G55" s="428"/>
      <c r="O55" s="224"/>
    </row>
    <row r="56" spans="1:15" ht="15.75" x14ac:dyDescent="0.25">
      <c r="A56" s="33">
        <v>3335</v>
      </c>
      <c r="B56" s="10" t="s">
        <v>253</v>
      </c>
      <c r="C56" s="408">
        <f>'3.Income &amp; Expenditure Budget'!$E61</f>
        <v>4</v>
      </c>
      <c r="D56" s="409">
        <f t="shared" si="0"/>
        <v>4</v>
      </c>
      <c r="F56" s="373"/>
      <c r="G56" s="428"/>
      <c r="O56" s="224"/>
    </row>
    <row r="57" spans="1:15" ht="15.75" x14ac:dyDescent="0.25">
      <c r="A57" s="33">
        <v>3350</v>
      </c>
      <c r="B57" s="10" t="s">
        <v>48</v>
      </c>
      <c r="C57" s="408">
        <f>'3.Income &amp; Expenditure Budget'!$E62</f>
        <v>5</v>
      </c>
      <c r="D57" s="409">
        <f t="shared" si="0"/>
        <v>5</v>
      </c>
      <c r="F57" s="373"/>
      <c r="G57" s="428"/>
      <c r="O57" s="224"/>
    </row>
    <row r="58" spans="1:15" ht="15.75" x14ac:dyDescent="0.25">
      <c r="A58" s="33">
        <v>3370</v>
      </c>
      <c r="B58" s="10" t="s">
        <v>49</v>
      </c>
      <c r="C58" s="408">
        <f>'3.Income &amp; Expenditure Budget'!$E63</f>
        <v>6</v>
      </c>
      <c r="D58" s="409">
        <f t="shared" si="0"/>
        <v>6</v>
      </c>
      <c r="F58" s="373"/>
      <c r="G58" s="428"/>
      <c r="O58" s="224"/>
    </row>
    <row r="59" spans="1:15" ht="15.75" x14ac:dyDescent="0.25">
      <c r="A59" s="33">
        <v>3375</v>
      </c>
      <c r="B59" s="10" t="s">
        <v>50</v>
      </c>
      <c r="C59" s="408">
        <f>'3.Income &amp; Expenditure Budget'!$E64</f>
        <v>7</v>
      </c>
      <c r="D59" s="409">
        <f t="shared" si="0"/>
        <v>7</v>
      </c>
      <c r="F59" s="373"/>
      <c r="G59" s="428"/>
      <c r="O59" s="224"/>
    </row>
    <row r="60" spans="1:15" ht="15.75" x14ac:dyDescent="0.25">
      <c r="A60" s="33">
        <v>3380</v>
      </c>
      <c r="B60" s="10" t="s">
        <v>51</v>
      </c>
      <c r="C60" s="408">
        <f>'3.Income &amp; Expenditure Budget'!$E65</f>
        <v>8</v>
      </c>
      <c r="D60" s="409">
        <f t="shared" si="0"/>
        <v>8</v>
      </c>
      <c r="F60" s="373"/>
      <c r="G60" s="428"/>
      <c r="O60" s="224"/>
    </row>
    <row r="61" spans="1:15" ht="15.75" x14ac:dyDescent="0.25">
      <c r="A61" s="33">
        <v>3390</v>
      </c>
      <c r="B61" s="10" t="s">
        <v>52</v>
      </c>
      <c r="C61" s="408">
        <f>'3.Income &amp; Expenditure Budget'!$E66</f>
        <v>9</v>
      </c>
      <c r="D61" s="409">
        <f t="shared" si="0"/>
        <v>9</v>
      </c>
      <c r="F61" s="373"/>
      <c r="G61" s="428"/>
      <c r="O61" s="224"/>
    </row>
    <row r="62" spans="1:15" ht="15.75" x14ac:dyDescent="0.25">
      <c r="A62" s="33">
        <v>3395</v>
      </c>
      <c r="B62" s="10" t="s">
        <v>53</v>
      </c>
      <c r="C62" s="408">
        <f>'3.Income &amp; Expenditure Budget'!$E67</f>
        <v>10</v>
      </c>
      <c r="D62" s="409">
        <f t="shared" si="0"/>
        <v>10</v>
      </c>
      <c r="F62" s="373"/>
      <c r="G62" s="428"/>
      <c r="O62" s="224"/>
    </row>
    <row r="63" spans="1:15" ht="15.75" x14ac:dyDescent="0.25">
      <c r="A63" s="33">
        <v>3410</v>
      </c>
      <c r="B63" s="10" t="s">
        <v>54</v>
      </c>
      <c r="C63" s="408">
        <f>'3.Income &amp; Expenditure Budget'!$E68</f>
        <v>1</v>
      </c>
      <c r="D63" s="409">
        <f t="shared" si="0"/>
        <v>1</v>
      </c>
      <c r="F63" s="373"/>
      <c r="G63" s="428"/>
      <c r="O63" s="224"/>
    </row>
    <row r="64" spans="1:15" ht="15.75" x14ac:dyDescent="0.25">
      <c r="A64" s="33">
        <v>3420</v>
      </c>
      <c r="B64" s="10" t="s">
        <v>55</v>
      </c>
      <c r="C64" s="408">
        <f>'3.Income &amp; Expenditure Budget'!$E69</f>
        <v>2</v>
      </c>
      <c r="D64" s="409">
        <f t="shared" si="0"/>
        <v>2</v>
      </c>
      <c r="F64" s="373"/>
      <c r="G64" s="428"/>
      <c r="O64" s="224"/>
    </row>
    <row r="65" spans="1:15" ht="15.75" x14ac:dyDescent="0.25">
      <c r="A65" s="33">
        <v>3430</v>
      </c>
      <c r="B65" s="10" t="s">
        <v>56</v>
      </c>
      <c r="C65" s="408">
        <f>'3.Income &amp; Expenditure Budget'!$E70</f>
        <v>3</v>
      </c>
      <c r="D65" s="409">
        <f t="shared" si="0"/>
        <v>3</v>
      </c>
      <c r="F65" s="373"/>
      <c r="G65" s="428"/>
      <c r="O65" s="224"/>
    </row>
    <row r="66" spans="1:15" ht="15.75" x14ac:dyDescent="0.25">
      <c r="A66" s="33">
        <v>3440</v>
      </c>
      <c r="B66" s="10" t="s">
        <v>57</v>
      </c>
      <c r="C66" s="408">
        <f>'3.Income &amp; Expenditure Budget'!$E71</f>
        <v>4</v>
      </c>
      <c r="D66" s="409">
        <f t="shared" si="0"/>
        <v>4</v>
      </c>
      <c r="F66" s="373"/>
      <c r="G66" s="428"/>
      <c r="O66" s="224"/>
    </row>
    <row r="67" spans="1:15" ht="15.75" x14ac:dyDescent="0.25">
      <c r="A67" s="33">
        <v>3450</v>
      </c>
      <c r="B67" s="10" t="s">
        <v>58</v>
      </c>
      <c r="C67" s="408">
        <f>'3.Income &amp; Expenditure Budget'!$E72</f>
        <v>5</v>
      </c>
      <c r="D67" s="409">
        <f t="shared" si="0"/>
        <v>5</v>
      </c>
      <c r="F67" s="373"/>
      <c r="G67" s="428"/>
      <c r="O67" s="224"/>
    </row>
    <row r="68" spans="1:15" ht="15.75" x14ac:dyDescent="0.25">
      <c r="A68" s="33">
        <v>3460</v>
      </c>
      <c r="B68" s="10" t="s">
        <v>59</v>
      </c>
      <c r="C68" s="408">
        <f>'3.Income &amp; Expenditure Budget'!$E73</f>
        <v>6</v>
      </c>
      <c r="D68" s="409">
        <f t="shared" si="0"/>
        <v>6</v>
      </c>
      <c r="F68" s="373"/>
      <c r="G68" s="428"/>
      <c r="O68" s="224"/>
    </row>
    <row r="69" spans="1:15" ht="15.75" x14ac:dyDescent="0.25">
      <c r="A69" s="33">
        <v>3490</v>
      </c>
      <c r="B69" s="10" t="s">
        <v>60</v>
      </c>
      <c r="C69" s="408">
        <f>'3.Income &amp; Expenditure Budget'!$E74</f>
        <v>7</v>
      </c>
      <c r="D69" s="409">
        <f t="shared" si="0"/>
        <v>7</v>
      </c>
      <c r="F69" s="373"/>
      <c r="G69" s="428"/>
      <c r="O69" s="224"/>
    </row>
    <row r="70" spans="1:15" ht="15.75" x14ac:dyDescent="0.25">
      <c r="A70" s="33">
        <v>3495</v>
      </c>
      <c r="B70" s="10" t="s">
        <v>61</v>
      </c>
      <c r="C70" s="408">
        <f>'3.Income &amp; Expenditure Budget'!$E75</f>
        <v>8</v>
      </c>
      <c r="D70" s="409">
        <f t="shared" si="0"/>
        <v>8</v>
      </c>
      <c r="F70" s="373"/>
      <c r="G70" s="428"/>
      <c r="O70" s="224"/>
    </row>
    <row r="71" spans="1:15" ht="15.75" x14ac:dyDescent="0.25">
      <c r="A71" s="33">
        <v>3500</v>
      </c>
      <c r="B71" s="10" t="s">
        <v>62</v>
      </c>
      <c r="C71" s="408">
        <f>'3.Income &amp; Expenditure Budget'!$E76</f>
        <v>9</v>
      </c>
      <c r="D71" s="409">
        <f t="shared" si="0"/>
        <v>9</v>
      </c>
      <c r="F71" s="373"/>
      <c r="G71" s="428"/>
      <c r="O71" s="224"/>
    </row>
    <row r="72" spans="1:15" ht="15.75" x14ac:dyDescent="0.25">
      <c r="A72" s="33">
        <v>3510</v>
      </c>
      <c r="B72" s="10" t="s">
        <v>286</v>
      </c>
      <c r="C72" s="408">
        <f>'3.Income &amp; Expenditure Budget'!$E77</f>
        <v>10</v>
      </c>
      <c r="D72" s="409">
        <f t="shared" si="0"/>
        <v>10</v>
      </c>
      <c r="F72" s="373"/>
      <c r="G72" s="428"/>
      <c r="O72" s="224"/>
    </row>
    <row r="73" spans="1:15" ht="15.75" x14ac:dyDescent="0.25">
      <c r="A73" s="33">
        <v>3511</v>
      </c>
      <c r="B73" s="10" t="s">
        <v>288</v>
      </c>
      <c r="C73" s="408">
        <f>'3.Income &amp; Expenditure Budget'!$E78</f>
        <v>1</v>
      </c>
      <c r="D73" s="409">
        <f t="shared" si="0"/>
        <v>1</v>
      </c>
      <c r="F73" s="373"/>
      <c r="G73" s="428"/>
      <c r="O73" s="224"/>
    </row>
    <row r="74" spans="1:15" ht="15.75" x14ac:dyDescent="0.25">
      <c r="A74" s="33">
        <v>3520</v>
      </c>
      <c r="B74" s="10" t="s">
        <v>64</v>
      </c>
      <c r="C74" s="408">
        <f>'3.Income &amp; Expenditure Budget'!$E79</f>
        <v>2</v>
      </c>
      <c r="D74" s="409">
        <f t="shared" si="0"/>
        <v>2</v>
      </c>
      <c r="F74" s="373"/>
      <c r="G74" s="428"/>
      <c r="O74" s="224"/>
    </row>
    <row r="75" spans="1:15" ht="15.75" x14ac:dyDescent="0.25">
      <c r="A75" s="33">
        <v>3530</v>
      </c>
      <c r="B75" s="10" t="s">
        <v>65</v>
      </c>
      <c r="C75" s="408">
        <f>'3.Income &amp; Expenditure Budget'!$E80</f>
        <v>3</v>
      </c>
      <c r="D75" s="409">
        <f t="shared" si="0"/>
        <v>3</v>
      </c>
      <c r="F75" s="373"/>
      <c r="G75" s="428"/>
      <c r="O75" s="224"/>
    </row>
    <row r="76" spans="1:15" ht="15.75" x14ac:dyDescent="0.25">
      <c r="A76" s="33">
        <v>3531</v>
      </c>
      <c r="B76" s="10" t="s">
        <v>66</v>
      </c>
      <c r="C76" s="408">
        <f>'3.Income &amp; Expenditure Budget'!$E81</f>
        <v>4</v>
      </c>
      <c r="D76" s="409">
        <f t="shared" si="0"/>
        <v>4</v>
      </c>
      <c r="F76" s="373"/>
      <c r="G76" s="428"/>
      <c r="O76" s="224"/>
    </row>
    <row r="77" spans="1:15" ht="15.75" x14ac:dyDescent="0.25">
      <c r="A77" s="33">
        <v>3535</v>
      </c>
      <c r="B77" s="10" t="s">
        <v>67</v>
      </c>
      <c r="C77" s="408">
        <f>'3.Income &amp; Expenditure Budget'!$E82</f>
        <v>5</v>
      </c>
      <c r="D77" s="409">
        <f t="shared" si="0"/>
        <v>5</v>
      </c>
      <c r="F77" s="373"/>
      <c r="G77" s="428"/>
      <c r="O77" s="224"/>
    </row>
    <row r="78" spans="1:15" ht="15.75" x14ac:dyDescent="0.25">
      <c r="A78" s="33">
        <v>3540</v>
      </c>
      <c r="B78" s="10" t="s">
        <v>68</v>
      </c>
      <c r="C78" s="408">
        <f>'3.Income &amp; Expenditure Budget'!$E83</f>
        <v>6</v>
      </c>
      <c r="D78" s="409">
        <f t="shared" si="0"/>
        <v>6</v>
      </c>
      <c r="F78" s="373"/>
      <c r="G78" s="428"/>
      <c r="O78" s="224"/>
    </row>
    <row r="79" spans="1:15" ht="15.75" x14ac:dyDescent="0.25">
      <c r="A79" s="33">
        <v>3545</v>
      </c>
      <c r="B79" s="10" t="s">
        <v>69</v>
      </c>
      <c r="C79" s="408">
        <f>'3.Income &amp; Expenditure Budget'!$E84</f>
        <v>7</v>
      </c>
      <c r="D79" s="409">
        <f t="shared" si="0"/>
        <v>7</v>
      </c>
      <c r="F79" s="373"/>
      <c r="G79" s="428"/>
      <c r="I79" s="374"/>
    </row>
    <row r="80" spans="1:15" ht="15.75" x14ac:dyDescent="0.25">
      <c r="A80" s="33">
        <v>3550</v>
      </c>
      <c r="B80" s="10" t="s">
        <v>70</v>
      </c>
      <c r="C80" s="408">
        <f>'3.Income &amp; Expenditure Budget'!$E85</f>
        <v>8</v>
      </c>
      <c r="D80" s="409">
        <f t="shared" ref="D80:D149" si="1">C80</f>
        <v>8</v>
      </c>
      <c r="F80" s="373"/>
      <c r="G80" s="428"/>
      <c r="O80" s="224"/>
    </row>
    <row r="81" spans="1:15" ht="15.75" x14ac:dyDescent="0.25">
      <c r="A81" s="33">
        <v>3570</v>
      </c>
      <c r="B81" s="10" t="s">
        <v>71</v>
      </c>
      <c r="C81" s="408">
        <f>'3.Income &amp; Expenditure Budget'!$E86</f>
        <v>9</v>
      </c>
      <c r="D81" s="409">
        <f t="shared" si="1"/>
        <v>9</v>
      </c>
      <c r="F81" s="373"/>
      <c r="G81" s="428"/>
      <c r="O81" s="224"/>
    </row>
    <row r="82" spans="1:15" ht="15.75" x14ac:dyDescent="0.25">
      <c r="A82" s="33">
        <v>3572</v>
      </c>
      <c r="B82" s="10" t="s">
        <v>72</v>
      </c>
      <c r="C82" s="408">
        <f>'3.Income &amp; Expenditure Budget'!$E87</f>
        <v>10</v>
      </c>
      <c r="D82" s="409">
        <f t="shared" si="1"/>
        <v>10</v>
      </c>
      <c r="F82" s="373"/>
      <c r="G82" s="428"/>
      <c r="O82" s="224"/>
    </row>
    <row r="83" spans="1:15" ht="15.75" x14ac:dyDescent="0.25">
      <c r="A83" s="33">
        <v>3573</v>
      </c>
      <c r="B83" s="10" t="s">
        <v>73</v>
      </c>
      <c r="C83" s="408">
        <f>'3.Income &amp; Expenditure Budget'!$E88</f>
        <v>1</v>
      </c>
      <c r="D83" s="409">
        <f t="shared" si="1"/>
        <v>1</v>
      </c>
      <c r="F83" s="373"/>
      <c r="G83" s="428"/>
      <c r="O83" s="224"/>
    </row>
    <row r="84" spans="1:15" ht="15.75" x14ac:dyDescent="0.25">
      <c r="A84" s="33">
        <v>3574</v>
      </c>
      <c r="B84" s="10" t="s">
        <v>75</v>
      </c>
      <c r="C84" s="408">
        <f>'3.Income &amp; Expenditure Budget'!$E89</f>
        <v>2</v>
      </c>
      <c r="D84" s="409">
        <f t="shared" si="1"/>
        <v>2</v>
      </c>
      <c r="F84" s="373"/>
      <c r="G84" s="428"/>
      <c r="O84" s="224"/>
    </row>
    <row r="85" spans="1:15" ht="15.75" x14ac:dyDescent="0.25">
      <c r="A85" s="33">
        <v>3575</v>
      </c>
      <c r="B85" s="10" t="s">
        <v>76</v>
      </c>
      <c r="C85" s="408">
        <f>'3.Income &amp; Expenditure Budget'!$E90</f>
        <v>3</v>
      </c>
      <c r="D85" s="409">
        <f t="shared" si="1"/>
        <v>3</v>
      </c>
      <c r="F85" s="373"/>
      <c r="G85" s="428"/>
      <c r="O85" s="224"/>
    </row>
    <row r="86" spans="1:15" s="36" customFormat="1" ht="16.5" thickBot="1" x14ac:dyDescent="0.3">
      <c r="A86" s="440">
        <v>3580</v>
      </c>
      <c r="B86" s="11" t="s">
        <v>77</v>
      </c>
      <c r="C86" s="408">
        <f>'3.Income &amp; Expenditure Budget'!$E91</f>
        <v>4</v>
      </c>
      <c r="D86" s="435">
        <f t="shared" si="1"/>
        <v>4</v>
      </c>
      <c r="F86" s="414">
        <f>SUM(D53:D86)</f>
        <v>175</v>
      </c>
      <c r="G86" s="438">
        <f>'3.Income &amp; Expenditure Budget'!E92</f>
        <v>175</v>
      </c>
      <c r="H86" s="36" t="b">
        <f>F86=G86</f>
        <v>1</v>
      </c>
      <c r="O86" s="415"/>
    </row>
    <row r="87" spans="1:15" ht="15.75" x14ac:dyDescent="0.25">
      <c r="A87" s="439">
        <v>3650</v>
      </c>
      <c r="B87" s="14" t="s">
        <v>78</v>
      </c>
      <c r="C87" s="408">
        <f>'3.Income &amp; Expenditure Budget'!$E95</f>
        <v>1</v>
      </c>
      <c r="D87" s="409">
        <f t="shared" si="1"/>
        <v>1</v>
      </c>
      <c r="F87" s="413"/>
      <c r="G87" s="428"/>
      <c r="O87" s="224"/>
    </row>
    <row r="88" spans="1:15" ht="15.75" x14ac:dyDescent="0.25">
      <c r="A88" s="33">
        <v>3700</v>
      </c>
      <c r="B88" s="10" t="s">
        <v>80</v>
      </c>
      <c r="C88" s="408">
        <f>'3.Income &amp; Expenditure Budget'!$E96</f>
        <v>2</v>
      </c>
      <c r="D88" s="409">
        <f t="shared" si="1"/>
        <v>2</v>
      </c>
      <c r="F88" s="373"/>
      <c r="G88" s="428"/>
      <c r="O88" s="224"/>
    </row>
    <row r="89" spans="1:15" ht="15.75" x14ac:dyDescent="0.25">
      <c r="A89" s="33">
        <v>3770</v>
      </c>
      <c r="B89" s="10" t="s">
        <v>81</v>
      </c>
      <c r="C89" s="408">
        <f>'3.Income &amp; Expenditure Budget'!$E97</f>
        <v>3</v>
      </c>
      <c r="D89" s="409">
        <f t="shared" si="1"/>
        <v>3</v>
      </c>
      <c r="F89" s="373"/>
      <c r="G89" s="428"/>
      <c r="O89" s="224"/>
    </row>
    <row r="90" spans="1:15" ht="15.75" x14ac:dyDescent="0.25">
      <c r="A90" s="33">
        <v>3800</v>
      </c>
      <c r="B90" s="10" t="s">
        <v>82</v>
      </c>
      <c r="C90" s="408">
        <f>'3.Income &amp; Expenditure Budget'!$E98</f>
        <v>4</v>
      </c>
      <c r="D90" s="409">
        <f t="shared" si="1"/>
        <v>4</v>
      </c>
      <c r="F90" s="373"/>
      <c r="G90" s="428"/>
      <c r="O90" s="224"/>
    </row>
    <row r="91" spans="1:15" ht="15.75" x14ac:dyDescent="0.25">
      <c r="A91" s="33">
        <v>3850</v>
      </c>
      <c r="B91" s="10" t="s">
        <v>79</v>
      </c>
      <c r="C91" s="408">
        <f>'3.Income &amp; Expenditure Budget'!$E99</f>
        <v>5</v>
      </c>
      <c r="D91" s="409">
        <f t="shared" si="1"/>
        <v>5</v>
      </c>
      <c r="F91" s="373"/>
      <c r="G91" s="428"/>
      <c r="O91" s="224"/>
    </row>
    <row r="92" spans="1:15" ht="15.75" x14ac:dyDescent="0.25">
      <c r="A92" s="33">
        <v>3851</v>
      </c>
      <c r="B92" s="10" t="s">
        <v>83</v>
      </c>
      <c r="C92" s="408">
        <f>'3.Income &amp; Expenditure Budget'!$E100</f>
        <v>6</v>
      </c>
      <c r="D92" s="409">
        <f t="shared" si="1"/>
        <v>6</v>
      </c>
      <c r="F92" s="373"/>
      <c r="G92" s="428"/>
      <c r="O92" s="224"/>
    </row>
    <row r="93" spans="1:15" ht="15.75" x14ac:dyDescent="0.25">
      <c r="A93" s="33">
        <v>3852</v>
      </c>
      <c r="B93" s="10" t="s">
        <v>84</v>
      </c>
      <c r="C93" s="408">
        <f>'3.Income &amp; Expenditure Budget'!$E101</f>
        <v>7</v>
      </c>
      <c r="D93" s="409">
        <f t="shared" si="1"/>
        <v>7</v>
      </c>
      <c r="F93" s="373"/>
      <c r="G93" s="428"/>
      <c r="O93" s="224"/>
    </row>
    <row r="94" spans="1:15" s="36" customFormat="1" ht="32.25" thickBot="1" x14ac:dyDescent="0.3">
      <c r="A94" s="440">
        <v>3853</v>
      </c>
      <c r="B94" s="11" t="s">
        <v>85</v>
      </c>
      <c r="C94" s="408">
        <f>'3.Income &amp; Expenditure Budget'!$E102</f>
        <v>8</v>
      </c>
      <c r="D94" s="435">
        <f t="shared" si="1"/>
        <v>8</v>
      </c>
      <c r="F94" s="414">
        <f>SUM(D87:D94)</f>
        <v>36</v>
      </c>
      <c r="G94" s="438">
        <f>'3.Income &amp; Expenditure Budget'!E103</f>
        <v>36</v>
      </c>
      <c r="H94" s="36" t="b">
        <f>F94=G94</f>
        <v>1</v>
      </c>
      <c r="O94" s="415"/>
    </row>
    <row r="95" spans="1:15" ht="15.75" x14ac:dyDescent="0.25">
      <c r="A95" s="439">
        <v>4110</v>
      </c>
      <c r="B95" s="14" t="s">
        <v>86</v>
      </c>
      <c r="C95" s="408">
        <f>'3.Income &amp; Expenditure Budget'!$E110</f>
        <v>1</v>
      </c>
      <c r="D95" s="409">
        <f t="shared" si="1"/>
        <v>1</v>
      </c>
      <c r="F95" s="373"/>
      <c r="G95" s="428"/>
      <c r="O95" s="224"/>
    </row>
    <row r="96" spans="1:15" ht="15.75" x14ac:dyDescent="0.25">
      <c r="A96" s="33">
        <v>4111</v>
      </c>
      <c r="B96" s="10" t="s">
        <v>87</v>
      </c>
      <c r="C96" s="408">
        <f>'3.Income &amp; Expenditure Budget'!$E111</f>
        <v>2</v>
      </c>
      <c r="D96" s="409">
        <f t="shared" si="1"/>
        <v>2</v>
      </c>
      <c r="F96" s="373"/>
      <c r="G96" s="428"/>
      <c r="O96" s="224"/>
    </row>
    <row r="97" spans="1:15" ht="15.75" x14ac:dyDescent="0.25">
      <c r="A97" s="33">
        <v>4112</v>
      </c>
      <c r="B97" s="10" t="s">
        <v>88</v>
      </c>
      <c r="C97" s="408">
        <f>'3.Income &amp; Expenditure Budget'!$E112</f>
        <v>3</v>
      </c>
      <c r="D97" s="409">
        <f t="shared" si="1"/>
        <v>3</v>
      </c>
      <c r="F97" s="373"/>
      <c r="G97" s="428"/>
      <c r="O97" s="224"/>
    </row>
    <row r="98" spans="1:15" ht="15.75" x14ac:dyDescent="0.25">
      <c r="A98" s="33">
        <v>4113</v>
      </c>
      <c r="B98" s="50" t="s">
        <v>290</v>
      </c>
      <c r="C98" s="408">
        <f>'3.Income &amp; Expenditure Budget'!$E113</f>
        <v>0</v>
      </c>
      <c r="D98" s="409">
        <f t="shared" si="1"/>
        <v>0</v>
      </c>
      <c r="F98" s="373"/>
      <c r="G98" s="428"/>
      <c r="O98" s="224"/>
    </row>
    <row r="99" spans="1:15" ht="15.75" x14ac:dyDescent="0.25">
      <c r="A99" s="33">
        <v>4150</v>
      </c>
      <c r="B99" s="10" t="s">
        <v>89</v>
      </c>
      <c r="C99" s="408">
        <f>'3.Income &amp; Expenditure Budget'!$E114</f>
        <v>4953</v>
      </c>
      <c r="D99" s="409">
        <f t="shared" si="1"/>
        <v>4953</v>
      </c>
      <c r="F99" s="373"/>
      <c r="G99" s="428"/>
      <c r="O99" s="224"/>
    </row>
    <row r="100" spans="1:15" ht="15.75" x14ac:dyDescent="0.25">
      <c r="A100" s="33">
        <v>4155</v>
      </c>
      <c r="B100" s="10" t="s">
        <v>90</v>
      </c>
      <c r="C100" s="408">
        <f>'3.Income &amp; Expenditure Budget'!$E115</f>
        <v>9</v>
      </c>
      <c r="D100" s="409">
        <f t="shared" si="1"/>
        <v>9</v>
      </c>
      <c r="F100" s="373"/>
      <c r="G100" s="428"/>
      <c r="O100" s="224"/>
    </row>
    <row r="101" spans="1:15" ht="15.75" x14ac:dyDescent="0.25">
      <c r="A101" s="33">
        <v>4170</v>
      </c>
      <c r="B101" s="10" t="s">
        <v>91</v>
      </c>
      <c r="C101" s="408">
        <f>'3.Income &amp; Expenditure Budget'!$E116</f>
        <v>4</v>
      </c>
      <c r="D101" s="409">
        <f t="shared" si="1"/>
        <v>4</v>
      </c>
      <c r="F101" s="373"/>
      <c r="G101" s="428"/>
      <c r="O101" s="224"/>
    </row>
    <row r="102" spans="1:15" ht="15.75" x14ac:dyDescent="0.25">
      <c r="A102" s="33">
        <v>4180</v>
      </c>
      <c r="B102" s="10" t="s">
        <v>92</v>
      </c>
      <c r="C102" s="408">
        <f>'3.Income &amp; Expenditure Budget'!$E117</f>
        <v>5</v>
      </c>
      <c r="D102" s="409">
        <f t="shared" si="1"/>
        <v>5</v>
      </c>
      <c r="F102" s="373"/>
      <c r="G102" s="428"/>
      <c r="O102" s="224"/>
    </row>
    <row r="103" spans="1:15" ht="15.75" x14ac:dyDescent="0.25">
      <c r="A103" s="33">
        <v>4181</v>
      </c>
      <c r="B103" s="10" t="s">
        <v>93</v>
      </c>
      <c r="C103" s="408">
        <f>'3.Income &amp; Expenditure Budget'!$E118</f>
        <v>6</v>
      </c>
      <c r="D103" s="409">
        <f t="shared" si="1"/>
        <v>6</v>
      </c>
      <c r="F103" s="373"/>
      <c r="G103" s="428"/>
      <c r="O103" s="224"/>
    </row>
    <row r="104" spans="1:15" ht="15.75" x14ac:dyDescent="0.25">
      <c r="A104" s="33">
        <v>4190</v>
      </c>
      <c r="B104" s="10" t="s">
        <v>94</v>
      </c>
      <c r="C104" s="408">
        <f>'3.Income &amp; Expenditure Budget'!$E119</f>
        <v>7</v>
      </c>
      <c r="D104" s="409">
        <f t="shared" si="1"/>
        <v>7</v>
      </c>
      <c r="F104" s="373"/>
      <c r="G104" s="428"/>
      <c r="O104" s="224"/>
    </row>
    <row r="105" spans="1:15" ht="15.75" x14ac:dyDescent="0.25">
      <c r="A105" s="33">
        <v>4191</v>
      </c>
      <c r="B105" s="10" t="s">
        <v>95</v>
      </c>
      <c r="C105" s="408">
        <f>'3.Income &amp; Expenditure Budget'!$E120</f>
        <v>8</v>
      </c>
      <c r="D105" s="409">
        <f t="shared" si="1"/>
        <v>8</v>
      </c>
      <c r="F105" s="373"/>
      <c r="G105" s="428"/>
      <c r="O105" s="224"/>
    </row>
    <row r="106" spans="1:15" ht="15.75" x14ac:dyDescent="0.25">
      <c r="A106" s="33">
        <v>4196</v>
      </c>
      <c r="B106" s="10" t="s">
        <v>96</v>
      </c>
      <c r="C106" s="408">
        <f>'3.Income &amp; Expenditure Budget'!$E121</f>
        <v>7</v>
      </c>
      <c r="D106" s="409">
        <f t="shared" si="1"/>
        <v>7</v>
      </c>
      <c r="F106" s="373"/>
      <c r="G106" s="428"/>
      <c r="O106" s="224"/>
    </row>
    <row r="107" spans="1:15" ht="15.75" x14ac:dyDescent="0.25">
      <c r="A107" s="33">
        <v>4198</v>
      </c>
      <c r="B107" s="10" t="s">
        <v>97</v>
      </c>
      <c r="C107" s="408">
        <f>'3.Income &amp; Expenditure Budget'!$E122</f>
        <v>9</v>
      </c>
      <c r="D107" s="409">
        <f t="shared" si="1"/>
        <v>9</v>
      </c>
      <c r="F107" s="373"/>
      <c r="G107" s="428"/>
      <c r="O107" s="224"/>
    </row>
    <row r="108" spans="1:15" s="36" customFormat="1" ht="16.5" thickBot="1" x14ac:dyDescent="0.3">
      <c r="A108" s="440">
        <v>4199</v>
      </c>
      <c r="B108" s="11" t="s">
        <v>98</v>
      </c>
      <c r="C108" s="408">
        <f>'3.Income &amp; Expenditure Budget'!$E123</f>
        <v>10</v>
      </c>
      <c r="D108" s="435">
        <f t="shared" si="1"/>
        <v>10</v>
      </c>
      <c r="F108" s="414">
        <f>SUM(D95:D108)</f>
        <v>5024</v>
      </c>
      <c r="G108" s="438">
        <f>'3.Income &amp; Expenditure Budget'!E124</f>
        <v>5024</v>
      </c>
      <c r="H108" s="36" t="b">
        <f>F108=G108</f>
        <v>1</v>
      </c>
      <c r="O108" s="415"/>
    </row>
    <row r="109" spans="1:15" ht="15.75" x14ac:dyDescent="0.25">
      <c r="A109" s="439">
        <v>4310</v>
      </c>
      <c r="B109" s="14" t="s">
        <v>99</v>
      </c>
      <c r="C109" s="408">
        <f>'3.Income &amp; Expenditure Budget'!$E127</f>
        <v>1</v>
      </c>
      <c r="D109" s="409">
        <f t="shared" si="1"/>
        <v>1</v>
      </c>
      <c r="F109" s="373"/>
      <c r="G109" s="428"/>
      <c r="O109" s="224"/>
    </row>
    <row r="110" spans="1:15" ht="47.25" x14ac:dyDescent="0.25">
      <c r="A110" s="33">
        <v>4311</v>
      </c>
      <c r="B110" s="10" t="s">
        <v>101</v>
      </c>
      <c r="C110" s="408">
        <f>'3.Income &amp; Expenditure Budget'!$E128</f>
        <v>2</v>
      </c>
      <c r="D110" s="409">
        <f t="shared" si="1"/>
        <v>2</v>
      </c>
      <c r="F110" s="373"/>
      <c r="G110" s="428"/>
      <c r="O110" s="224"/>
    </row>
    <row r="111" spans="1:15" ht="15.75" x14ac:dyDescent="0.25">
      <c r="A111" s="33">
        <v>4315</v>
      </c>
      <c r="B111" s="10" t="s">
        <v>102</v>
      </c>
      <c r="C111" s="408">
        <f>'3.Income &amp; Expenditure Budget'!$E129</f>
        <v>2</v>
      </c>
      <c r="D111" s="409">
        <f t="shared" si="1"/>
        <v>2</v>
      </c>
      <c r="F111" s="373"/>
      <c r="G111" s="428"/>
      <c r="O111" s="224"/>
    </row>
    <row r="112" spans="1:15" ht="15.75" x14ac:dyDescent="0.25">
      <c r="A112" s="33">
        <v>4330</v>
      </c>
      <c r="B112" s="10" t="s">
        <v>103</v>
      </c>
      <c r="C112" s="408">
        <f>'3.Income &amp; Expenditure Budget'!$E130</f>
        <v>3</v>
      </c>
      <c r="D112" s="409">
        <f t="shared" si="1"/>
        <v>3</v>
      </c>
      <c r="F112" s="373"/>
      <c r="G112" s="428"/>
      <c r="O112" s="224"/>
    </row>
    <row r="113" spans="1:15" ht="15.75" x14ac:dyDescent="0.25">
      <c r="A113" s="33">
        <v>4350</v>
      </c>
      <c r="B113" s="10" t="s">
        <v>104</v>
      </c>
      <c r="C113" s="408">
        <f>'3.Income &amp; Expenditure Budget'!$E131</f>
        <v>4</v>
      </c>
      <c r="D113" s="409">
        <f t="shared" si="1"/>
        <v>4</v>
      </c>
      <c r="F113" s="373"/>
      <c r="G113" s="428"/>
      <c r="O113" s="224"/>
    </row>
    <row r="114" spans="1:15" ht="15.75" x14ac:dyDescent="0.25">
      <c r="A114" s="33">
        <v>4370</v>
      </c>
      <c r="B114" s="10" t="s">
        <v>105</v>
      </c>
      <c r="C114" s="408">
        <f>'3.Income &amp; Expenditure Budget'!$E132</f>
        <v>5</v>
      </c>
      <c r="D114" s="409">
        <f t="shared" si="1"/>
        <v>5</v>
      </c>
      <c r="F114" s="373"/>
      <c r="G114" s="428"/>
      <c r="O114" s="224"/>
    </row>
    <row r="115" spans="1:15" ht="15.75" x14ac:dyDescent="0.25">
      <c r="A115" s="33">
        <v>4390</v>
      </c>
      <c r="B115" s="10" t="s">
        <v>106</v>
      </c>
      <c r="C115" s="408">
        <f>'3.Income &amp; Expenditure Budget'!$E133</f>
        <v>6</v>
      </c>
      <c r="D115" s="409">
        <f t="shared" si="1"/>
        <v>6</v>
      </c>
      <c r="F115" s="373"/>
      <c r="G115" s="428"/>
      <c r="O115" s="224"/>
    </row>
    <row r="116" spans="1:15" ht="15.75" x14ac:dyDescent="0.25">
      <c r="A116" s="33">
        <v>4410</v>
      </c>
      <c r="B116" s="10" t="s">
        <v>107</v>
      </c>
      <c r="C116" s="408">
        <f>'3.Income &amp; Expenditure Budget'!$E134</f>
        <v>8</v>
      </c>
      <c r="D116" s="409">
        <f t="shared" si="1"/>
        <v>8</v>
      </c>
      <c r="F116" s="373"/>
      <c r="G116" s="428"/>
      <c r="O116" s="224"/>
    </row>
    <row r="117" spans="1:15" ht="15.75" x14ac:dyDescent="0.25">
      <c r="A117" s="33">
        <v>4420</v>
      </c>
      <c r="B117" s="10" t="s">
        <v>109</v>
      </c>
      <c r="C117" s="408">
        <f>'3.Income &amp; Expenditure Budget'!$E135</f>
        <v>7</v>
      </c>
      <c r="D117" s="409">
        <f t="shared" si="1"/>
        <v>7</v>
      </c>
      <c r="F117" s="373"/>
      <c r="G117" s="428"/>
      <c r="O117" s="224"/>
    </row>
    <row r="118" spans="1:15" ht="15.75" x14ac:dyDescent="0.25">
      <c r="A118" s="33">
        <v>4430</v>
      </c>
      <c r="B118" s="10" t="s">
        <v>110</v>
      </c>
      <c r="C118" s="408">
        <f>'3.Income &amp; Expenditure Budget'!$E136</f>
        <v>8</v>
      </c>
      <c r="D118" s="409">
        <f t="shared" si="1"/>
        <v>8</v>
      </c>
      <c r="F118" s="373"/>
      <c r="G118" s="428"/>
      <c r="O118" s="224"/>
    </row>
    <row r="119" spans="1:15" ht="15.75" x14ac:dyDescent="0.25">
      <c r="A119" s="33">
        <v>4450</v>
      </c>
      <c r="B119" s="10" t="s">
        <v>111</v>
      </c>
      <c r="C119" s="408">
        <f>'3.Income &amp; Expenditure Budget'!$E137</f>
        <v>9</v>
      </c>
      <c r="D119" s="409">
        <f t="shared" si="1"/>
        <v>9</v>
      </c>
      <c r="F119" s="373"/>
      <c r="G119" s="428"/>
      <c r="O119" s="224"/>
    </row>
    <row r="120" spans="1:15" ht="15.75" x14ac:dyDescent="0.25">
      <c r="A120" s="33">
        <v>4470</v>
      </c>
      <c r="B120" s="10" t="s">
        <v>112</v>
      </c>
      <c r="C120" s="408">
        <f>'3.Income &amp; Expenditure Budget'!$E138</f>
        <v>10</v>
      </c>
      <c r="D120" s="409">
        <f t="shared" si="1"/>
        <v>10</v>
      </c>
      <c r="F120" s="373"/>
      <c r="G120" s="428"/>
      <c r="O120" s="224"/>
    </row>
    <row r="121" spans="1:15" ht="15.75" x14ac:dyDescent="0.25">
      <c r="A121" s="33">
        <v>4490</v>
      </c>
      <c r="B121" s="10" t="s">
        <v>113</v>
      </c>
      <c r="C121" s="408">
        <f>'3.Income &amp; Expenditure Budget'!$E139</f>
        <v>1</v>
      </c>
      <c r="D121" s="409">
        <f t="shared" si="1"/>
        <v>1</v>
      </c>
      <c r="F121" s="373"/>
      <c r="G121" s="428"/>
      <c r="O121" s="224"/>
    </row>
    <row r="122" spans="1:15" ht="15.75" x14ac:dyDescent="0.25">
      <c r="A122" s="33">
        <v>4550</v>
      </c>
      <c r="B122" s="10" t="s">
        <v>114</v>
      </c>
      <c r="C122" s="408">
        <f>'3.Income &amp; Expenditure Budget'!$E140</f>
        <v>604</v>
      </c>
      <c r="D122" s="409">
        <f t="shared" si="1"/>
        <v>604</v>
      </c>
      <c r="F122" s="373"/>
      <c r="G122" s="428"/>
      <c r="O122" s="224"/>
    </row>
    <row r="123" spans="1:15" ht="15.75" x14ac:dyDescent="0.25">
      <c r="A123" s="33">
        <v>4570</v>
      </c>
      <c r="B123" s="10" t="s">
        <v>115</v>
      </c>
      <c r="C123" s="408">
        <f>'3.Income &amp; Expenditure Budget'!$E141</f>
        <v>2</v>
      </c>
      <c r="D123" s="409">
        <f t="shared" si="1"/>
        <v>2</v>
      </c>
      <c r="F123" s="373"/>
      <c r="G123" s="428"/>
      <c r="O123" s="224"/>
    </row>
    <row r="124" spans="1:15" ht="15.75" x14ac:dyDescent="0.25">
      <c r="A124" s="33">
        <v>4590</v>
      </c>
      <c r="B124" s="10" t="s">
        <v>116</v>
      </c>
      <c r="C124" s="408">
        <f>'3.Income &amp; Expenditure Budget'!$E142</f>
        <v>572</v>
      </c>
      <c r="D124" s="409">
        <f t="shared" si="1"/>
        <v>572</v>
      </c>
      <c r="F124" s="373"/>
      <c r="G124" s="428"/>
      <c r="O124" s="224"/>
    </row>
    <row r="125" spans="1:15" ht="15.75" x14ac:dyDescent="0.25">
      <c r="A125" s="33">
        <v>4610</v>
      </c>
      <c r="B125" s="10" t="s">
        <v>117</v>
      </c>
      <c r="C125" s="408">
        <f>'3.Income &amp; Expenditure Budget'!$E143</f>
        <v>3</v>
      </c>
      <c r="D125" s="409">
        <f t="shared" si="1"/>
        <v>3</v>
      </c>
      <c r="F125" s="373"/>
      <c r="G125" s="428"/>
      <c r="O125" s="224"/>
    </row>
    <row r="126" spans="1:15" ht="15.75" x14ac:dyDescent="0.25">
      <c r="A126" s="33">
        <v>4620</v>
      </c>
      <c r="B126" s="10" t="s">
        <v>118</v>
      </c>
      <c r="C126" s="408">
        <f>'3.Income &amp; Expenditure Budget'!$E144</f>
        <v>4</v>
      </c>
      <c r="D126" s="409">
        <f t="shared" si="1"/>
        <v>4</v>
      </c>
      <c r="F126" s="373"/>
      <c r="G126" s="428"/>
      <c r="O126" s="224"/>
    </row>
    <row r="127" spans="1:15" ht="15.75" x14ac:dyDescent="0.25">
      <c r="A127" s="33">
        <v>4630</v>
      </c>
      <c r="B127" s="10" t="s">
        <v>119</v>
      </c>
      <c r="C127" s="408">
        <f>'3.Income &amp; Expenditure Budget'!$E145</f>
        <v>5</v>
      </c>
      <c r="D127" s="409">
        <f t="shared" si="1"/>
        <v>5</v>
      </c>
      <c r="F127" s="373"/>
      <c r="G127" s="428"/>
      <c r="O127" s="224"/>
    </row>
    <row r="128" spans="1:15" ht="15.75" x14ac:dyDescent="0.25">
      <c r="A128" s="33">
        <v>4635</v>
      </c>
      <c r="B128" s="10" t="s">
        <v>120</v>
      </c>
      <c r="C128" s="408">
        <f>'3.Income &amp; Expenditure Budget'!$E146</f>
        <v>6</v>
      </c>
      <c r="D128" s="409">
        <f t="shared" si="1"/>
        <v>6</v>
      </c>
      <c r="F128" s="373"/>
      <c r="G128" s="428"/>
      <c r="O128" s="224"/>
    </row>
    <row r="129" spans="1:15" ht="15.75" x14ac:dyDescent="0.25">
      <c r="A129" s="33">
        <v>4640</v>
      </c>
      <c r="B129" s="10" t="s">
        <v>121</v>
      </c>
      <c r="C129" s="408">
        <f>'3.Income &amp; Expenditure Budget'!$E147</f>
        <v>7</v>
      </c>
      <c r="D129" s="409">
        <f t="shared" si="1"/>
        <v>7</v>
      </c>
      <c r="F129" s="373"/>
      <c r="G129" s="428"/>
      <c r="O129" s="224"/>
    </row>
    <row r="130" spans="1:15" ht="15.75" x14ac:dyDescent="0.25">
      <c r="A130" s="33">
        <v>4641</v>
      </c>
      <c r="B130" s="10" t="s">
        <v>123</v>
      </c>
      <c r="C130" s="408">
        <f>'3.Income &amp; Expenditure Budget'!$E148</f>
        <v>6</v>
      </c>
      <c r="D130" s="409">
        <f t="shared" si="1"/>
        <v>6</v>
      </c>
      <c r="F130" s="373"/>
      <c r="G130" s="428"/>
      <c r="O130" s="224"/>
    </row>
    <row r="131" spans="1:15" ht="15.75" x14ac:dyDescent="0.25">
      <c r="A131" s="33">
        <v>4650</v>
      </c>
      <c r="B131" s="10" t="s">
        <v>124</v>
      </c>
      <c r="C131" s="408">
        <f>'3.Income &amp; Expenditure Budget'!$E149</f>
        <v>8</v>
      </c>
      <c r="D131" s="409">
        <f t="shared" si="1"/>
        <v>8</v>
      </c>
      <c r="F131" s="373"/>
      <c r="G131" s="428"/>
      <c r="O131" s="224"/>
    </row>
    <row r="132" spans="1:15" ht="15.75" x14ac:dyDescent="0.25">
      <c r="A132" s="33">
        <v>4670</v>
      </c>
      <c r="B132" s="10" t="s">
        <v>125</v>
      </c>
      <c r="C132" s="408">
        <f>'3.Income &amp; Expenditure Budget'!$E150</f>
        <v>9</v>
      </c>
      <c r="D132" s="409">
        <f t="shared" si="1"/>
        <v>9</v>
      </c>
      <c r="F132" s="373"/>
      <c r="G132" s="428"/>
      <c r="O132" s="224"/>
    </row>
    <row r="133" spans="1:15" ht="15.75" x14ac:dyDescent="0.25">
      <c r="A133" s="33">
        <v>4671</v>
      </c>
      <c r="B133" s="10" t="s">
        <v>287</v>
      </c>
      <c r="C133" s="408">
        <f>'3.Income &amp; Expenditure Budget'!$E151</f>
        <v>10</v>
      </c>
      <c r="D133" s="409">
        <f t="shared" si="1"/>
        <v>10</v>
      </c>
      <c r="F133" s="373"/>
      <c r="G133" s="428"/>
      <c r="O133" s="224"/>
    </row>
    <row r="134" spans="1:15" ht="15.75" x14ac:dyDescent="0.25">
      <c r="A134" s="33">
        <v>4690</v>
      </c>
      <c r="B134" s="10" t="s">
        <v>289</v>
      </c>
      <c r="C134" s="408">
        <f>'3.Income &amp; Expenditure Budget'!$E152</f>
        <v>1</v>
      </c>
      <c r="D134" s="409">
        <f t="shared" si="1"/>
        <v>1</v>
      </c>
      <c r="F134" s="373"/>
      <c r="G134" s="428"/>
      <c r="O134" s="224"/>
    </row>
    <row r="135" spans="1:15" ht="15.75" x14ac:dyDescent="0.25">
      <c r="A135" s="33">
        <v>4710</v>
      </c>
      <c r="B135" s="10" t="s">
        <v>128</v>
      </c>
      <c r="C135" s="408">
        <f>'3.Income &amp; Expenditure Budget'!$E153</f>
        <v>2</v>
      </c>
      <c r="D135" s="409">
        <f t="shared" si="1"/>
        <v>2</v>
      </c>
      <c r="F135" s="373"/>
      <c r="G135" s="428"/>
      <c r="O135" s="224"/>
    </row>
    <row r="136" spans="1:15" ht="15.75" x14ac:dyDescent="0.25">
      <c r="A136" s="33">
        <v>4720</v>
      </c>
      <c r="B136" s="10" t="s">
        <v>129</v>
      </c>
      <c r="C136" s="408">
        <f>'3.Income &amp; Expenditure Budget'!$E154</f>
        <v>3</v>
      </c>
      <c r="D136" s="409">
        <f t="shared" si="1"/>
        <v>3</v>
      </c>
      <c r="F136" s="373"/>
      <c r="G136" s="428"/>
      <c r="O136" s="224"/>
    </row>
    <row r="137" spans="1:15" ht="15.75" x14ac:dyDescent="0.25">
      <c r="A137" s="33">
        <v>4730</v>
      </c>
      <c r="B137" s="10" t="s">
        <v>130</v>
      </c>
      <c r="C137" s="408">
        <f>'3.Income &amp; Expenditure Budget'!$E155</f>
        <v>72</v>
      </c>
      <c r="D137" s="409">
        <f t="shared" si="1"/>
        <v>72</v>
      </c>
      <c r="F137" s="373"/>
      <c r="G137" s="428"/>
      <c r="O137" s="224"/>
    </row>
    <row r="138" spans="1:15" ht="15.75" x14ac:dyDescent="0.25">
      <c r="A138" s="33">
        <v>4731</v>
      </c>
      <c r="B138" s="50" t="s">
        <v>252</v>
      </c>
      <c r="C138" s="408">
        <f>'3.Income &amp; Expenditure Budget'!$E156</f>
        <v>0</v>
      </c>
      <c r="D138" s="409">
        <f t="shared" si="1"/>
        <v>0</v>
      </c>
      <c r="F138" s="373"/>
      <c r="G138" s="428"/>
      <c r="O138" s="224"/>
    </row>
    <row r="139" spans="1:15" ht="15.75" x14ac:dyDescent="0.25">
      <c r="A139" s="33">
        <v>4740</v>
      </c>
      <c r="B139" s="10" t="s">
        <v>131</v>
      </c>
      <c r="C139" s="408">
        <f>'3.Income &amp; Expenditure Budget'!$E157</f>
        <v>4</v>
      </c>
      <c r="D139" s="409">
        <f t="shared" si="1"/>
        <v>4</v>
      </c>
      <c r="F139" s="373"/>
      <c r="G139" s="428"/>
      <c r="O139" s="224"/>
    </row>
    <row r="140" spans="1:15" ht="15.75" x14ac:dyDescent="0.25">
      <c r="A140" s="33">
        <v>4741</v>
      </c>
      <c r="B140" s="10" t="s">
        <v>285</v>
      </c>
      <c r="C140" s="408">
        <f>'3.Income &amp; Expenditure Budget'!$E158</f>
        <v>4</v>
      </c>
      <c r="D140" s="409">
        <f t="shared" si="1"/>
        <v>4</v>
      </c>
      <c r="F140" s="373"/>
      <c r="G140" s="428"/>
      <c r="O140" s="224"/>
    </row>
    <row r="141" spans="1:15" ht="15.75" x14ac:dyDescent="0.25">
      <c r="A141" s="33">
        <v>4750</v>
      </c>
      <c r="B141" s="10" t="s">
        <v>133</v>
      </c>
      <c r="C141" s="408">
        <f>'3.Income &amp; Expenditure Budget'!$E159</f>
        <v>8</v>
      </c>
      <c r="D141" s="409">
        <f t="shared" si="1"/>
        <v>8</v>
      </c>
      <c r="F141" s="373"/>
      <c r="G141" s="428"/>
      <c r="O141" s="224"/>
    </row>
    <row r="142" spans="1:15" ht="15.75" x14ac:dyDescent="0.25">
      <c r="A142" s="33">
        <v>4760</v>
      </c>
      <c r="B142" s="10" t="s">
        <v>134</v>
      </c>
      <c r="C142" s="408">
        <f>'3.Income &amp; Expenditure Budget'!$E160</f>
        <v>5</v>
      </c>
      <c r="D142" s="409">
        <f t="shared" si="1"/>
        <v>5</v>
      </c>
      <c r="F142" s="373"/>
      <c r="G142" s="428"/>
      <c r="O142" s="224"/>
    </row>
    <row r="143" spans="1:15" ht="15.75" x14ac:dyDescent="0.25">
      <c r="A143" s="33">
        <v>4770</v>
      </c>
      <c r="B143" s="10" t="s">
        <v>135</v>
      </c>
      <c r="C143" s="408">
        <f>'3.Income &amp; Expenditure Budget'!$E161</f>
        <v>6</v>
      </c>
      <c r="D143" s="409">
        <f t="shared" si="1"/>
        <v>6</v>
      </c>
      <c r="F143" s="373"/>
      <c r="G143" s="428"/>
      <c r="O143" s="224"/>
    </row>
    <row r="144" spans="1:15" ht="15.75" x14ac:dyDescent="0.25">
      <c r="A144" s="33">
        <v>4780</v>
      </c>
      <c r="B144" s="10" t="s">
        <v>136</v>
      </c>
      <c r="C144" s="408">
        <f>'3.Income &amp; Expenditure Budget'!$E162</f>
        <v>7</v>
      </c>
      <c r="D144" s="409">
        <f t="shared" si="1"/>
        <v>7</v>
      </c>
      <c r="F144" s="373"/>
      <c r="G144" s="428"/>
      <c r="O144" s="224"/>
    </row>
    <row r="145" spans="1:15" ht="15.75" x14ac:dyDescent="0.25">
      <c r="A145" s="33">
        <v>4810</v>
      </c>
      <c r="B145" s="10" t="s">
        <v>137</v>
      </c>
      <c r="C145" s="408">
        <f>'3.Income &amp; Expenditure Budget'!$E163</f>
        <v>8</v>
      </c>
      <c r="D145" s="409">
        <f t="shared" si="1"/>
        <v>8</v>
      </c>
      <c r="F145" s="373"/>
      <c r="G145" s="428"/>
      <c r="O145" s="224"/>
    </row>
    <row r="146" spans="1:15" ht="15.75" x14ac:dyDescent="0.25">
      <c r="A146" s="33">
        <v>4815</v>
      </c>
      <c r="B146" s="10" t="s">
        <v>138</v>
      </c>
      <c r="C146" s="408">
        <f>'3.Income &amp; Expenditure Budget'!$E164</f>
        <v>10</v>
      </c>
      <c r="D146" s="409">
        <f t="shared" si="1"/>
        <v>10</v>
      </c>
      <c r="F146" s="373"/>
      <c r="G146" s="428"/>
      <c r="O146" s="224"/>
    </row>
    <row r="147" spans="1:15" ht="15.75" x14ac:dyDescent="0.25">
      <c r="A147" s="33">
        <v>4850</v>
      </c>
      <c r="B147" s="10" t="s">
        <v>139</v>
      </c>
      <c r="C147" s="408">
        <f>'3.Income &amp; Expenditure Budget'!$E165</f>
        <v>9</v>
      </c>
      <c r="D147" s="409">
        <f t="shared" si="1"/>
        <v>9</v>
      </c>
      <c r="F147" s="373"/>
      <c r="G147" s="428"/>
      <c r="O147" s="224"/>
    </row>
    <row r="148" spans="1:15" ht="15.75" x14ac:dyDescent="0.25">
      <c r="A148" s="33">
        <v>4908</v>
      </c>
      <c r="B148" s="10" t="s">
        <v>140</v>
      </c>
      <c r="C148" s="408">
        <f>'3.Income &amp; Expenditure Budget'!$E166</f>
        <v>10</v>
      </c>
      <c r="D148" s="409">
        <f t="shared" si="1"/>
        <v>10</v>
      </c>
      <c r="F148" s="373"/>
      <c r="G148" s="428"/>
      <c r="O148" s="224"/>
    </row>
    <row r="149" spans="1:15" ht="15.75" x14ac:dyDescent="0.25">
      <c r="A149" s="33">
        <v>4909</v>
      </c>
      <c r="B149" s="10" t="s">
        <v>141</v>
      </c>
      <c r="C149" s="408">
        <f>'3.Income &amp; Expenditure Budget'!$E167</f>
        <v>1</v>
      </c>
      <c r="D149" s="409">
        <f t="shared" si="1"/>
        <v>1</v>
      </c>
      <c r="F149" s="373"/>
      <c r="G149" s="428"/>
      <c r="O149" s="224"/>
    </row>
    <row r="150" spans="1:15" ht="15.75" x14ac:dyDescent="0.25">
      <c r="A150" s="33">
        <v>4910</v>
      </c>
      <c r="B150" s="10" t="s">
        <v>142</v>
      </c>
      <c r="C150" s="408">
        <f>'3.Income &amp; Expenditure Budget'!$E168</f>
        <v>2</v>
      </c>
      <c r="D150" s="409">
        <f t="shared" ref="D150:D216" si="2">C150</f>
        <v>2</v>
      </c>
      <c r="F150" s="373"/>
      <c r="G150" s="428"/>
      <c r="O150" s="224"/>
    </row>
    <row r="151" spans="1:15" ht="31.5" x14ac:dyDescent="0.25">
      <c r="A151" s="33">
        <v>4911</v>
      </c>
      <c r="B151" s="10" t="s">
        <v>143</v>
      </c>
      <c r="C151" s="408">
        <f>'3.Income &amp; Expenditure Budget'!$E169</f>
        <v>1</v>
      </c>
      <c r="D151" s="409">
        <f t="shared" si="2"/>
        <v>1</v>
      </c>
      <c r="F151" s="373"/>
      <c r="G151" s="428"/>
      <c r="O151" s="224"/>
    </row>
    <row r="152" spans="1:15" ht="15.75" x14ac:dyDescent="0.25">
      <c r="A152" s="33">
        <v>4912</v>
      </c>
      <c r="B152" s="10" t="s">
        <v>144</v>
      </c>
      <c r="C152" s="408">
        <f>'3.Income &amp; Expenditure Budget'!$E170</f>
        <v>2</v>
      </c>
      <c r="D152" s="409">
        <f t="shared" si="2"/>
        <v>2</v>
      </c>
      <c r="F152" s="373"/>
      <c r="G152" s="428"/>
      <c r="O152" s="224"/>
    </row>
    <row r="153" spans="1:15" ht="15.75" x14ac:dyDescent="0.25">
      <c r="A153" s="33">
        <v>4913</v>
      </c>
      <c r="B153" s="10" t="s">
        <v>146</v>
      </c>
      <c r="C153" s="408">
        <f>'3.Income &amp; Expenditure Budget'!$E171</f>
        <v>3</v>
      </c>
      <c r="D153" s="409">
        <f t="shared" si="2"/>
        <v>3</v>
      </c>
      <c r="F153" s="373"/>
      <c r="G153" s="428"/>
      <c r="O153" s="224"/>
    </row>
    <row r="154" spans="1:15" ht="15.75" x14ac:dyDescent="0.25">
      <c r="A154" s="33">
        <v>4914</v>
      </c>
      <c r="B154" s="10" t="s">
        <v>147</v>
      </c>
      <c r="C154" s="408">
        <f>'3.Income &amp; Expenditure Budget'!$E172</f>
        <v>3</v>
      </c>
      <c r="D154" s="409">
        <f t="shared" si="2"/>
        <v>3</v>
      </c>
      <c r="F154" s="373"/>
      <c r="G154" s="428"/>
      <c r="O154" s="224"/>
    </row>
    <row r="155" spans="1:15" ht="15.75" x14ac:dyDescent="0.25">
      <c r="A155" s="33">
        <v>4915</v>
      </c>
      <c r="B155" s="10" t="s">
        <v>149</v>
      </c>
      <c r="C155" s="408">
        <f>'3.Income &amp; Expenditure Budget'!$E173</f>
        <v>4</v>
      </c>
      <c r="D155" s="409">
        <f t="shared" si="2"/>
        <v>4</v>
      </c>
      <c r="F155" s="373"/>
      <c r="G155" s="428"/>
      <c r="O155" s="224"/>
    </row>
    <row r="156" spans="1:15" ht="15.75" x14ac:dyDescent="0.25">
      <c r="A156" s="33">
        <v>4916</v>
      </c>
      <c r="B156" s="10" t="s">
        <v>150</v>
      </c>
      <c r="C156" s="408">
        <f>'3.Income &amp; Expenditure Budget'!$E174</f>
        <v>5</v>
      </c>
      <c r="D156" s="409">
        <f t="shared" si="2"/>
        <v>5</v>
      </c>
      <c r="F156" s="373"/>
      <c r="G156" s="428"/>
      <c r="O156" s="224"/>
    </row>
    <row r="157" spans="1:15" ht="15.75" x14ac:dyDescent="0.25">
      <c r="A157" s="33">
        <v>4917</v>
      </c>
      <c r="B157" s="10" t="s">
        <v>151</v>
      </c>
      <c r="C157" s="408">
        <f>'3.Income &amp; Expenditure Budget'!$E175</f>
        <v>5</v>
      </c>
      <c r="D157" s="409">
        <f t="shared" si="2"/>
        <v>5</v>
      </c>
      <c r="F157" s="373"/>
      <c r="G157" s="428"/>
      <c r="O157" s="224"/>
    </row>
    <row r="158" spans="1:15" ht="15.75" x14ac:dyDescent="0.25">
      <c r="A158" s="33">
        <v>4918</v>
      </c>
      <c r="B158" s="10" t="s">
        <v>152</v>
      </c>
      <c r="C158" s="408">
        <f>'3.Income &amp; Expenditure Budget'!$E176</f>
        <v>6</v>
      </c>
      <c r="D158" s="409">
        <f t="shared" si="2"/>
        <v>6</v>
      </c>
      <c r="F158" s="373"/>
      <c r="G158" s="428"/>
      <c r="O158" s="224"/>
    </row>
    <row r="159" spans="1:15" ht="31.5" x14ac:dyDescent="0.25">
      <c r="A159" s="33">
        <v>4919</v>
      </c>
      <c r="B159" s="10" t="s">
        <v>153</v>
      </c>
      <c r="C159" s="408">
        <f>'3.Income &amp; Expenditure Budget'!$E177</f>
        <v>5</v>
      </c>
      <c r="D159" s="409">
        <f t="shared" si="2"/>
        <v>5</v>
      </c>
      <c r="F159" s="373"/>
      <c r="G159" s="428"/>
      <c r="O159" s="224"/>
    </row>
    <row r="160" spans="1:15" ht="15.75" x14ac:dyDescent="0.25">
      <c r="A160" s="33">
        <v>4920</v>
      </c>
      <c r="B160" s="10" t="s">
        <v>154</v>
      </c>
      <c r="C160" s="408">
        <f>'3.Income &amp; Expenditure Budget'!$E178</f>
        <v>6</v>
      </c>
      <c r="D160" s="409">
        <f t="shared" si="2"/>
        <v>6</v>
      </c>
      <c r="F160" s="373"/>
      <c r="G160" s="428"/>
      <c r="O160" s="224"/>
    </row>
    <row r="161" spans="1:15" ht="15.75" x14ac:dyDescent="0.25">
      <c r="A161" s="33">
        <v>4921</v>
      </c>
      <c r="B161" s="10" t="s">
        <v>156</v>
      </c>
      <c r="C161" s="408">
        <f>'3.Income &amp; Expenditure Budget'!$E179</f>
        <v>7</v>
      </c>
      <c r="D161" s="409">
        <f t="shared" si="2"/>
        <v>7</v>
      </c>
      <c r="F161" s="373"/>
      <c r="G161" s="428"/>
      <c r="O161" s="224"/>
    </row>
    <row r="162" spans="1:15" ht="31.5" x14ac:dyDescent="0.25">
      <c r="A162" s="33">
        <v>4922</v>
      </c>
      <c r="B162" s="10" t="s">
        <v>157</v>
      </c>
      <c r="C162" s="408">
        <f>'3.Income &amp; Expenditure Budget'!$E180</f>
        <v>2</v>
      </c>
      <c r="D162" s="409">
        <f t="shared" si="2"/>
        <v>2</v>
      </c>
      <c r="F162" s="373"/>
      <c r="G162" s="428"/>
      <c r="O162" s="224"/>
    </row>
    <row r="163" spans="1:15" ht="31.5" x14ac:dyDescent="0.25">
      <c r="A163" s="33">
        <v>4923</v>
      </c>
      <c r="B163" s="10" t="s">
        <v>158</v>
      </c>
      <c r="C163" s="408">
        <f>'3.Income &amp; Expenditure Budget'!$E181</f>
        <v>7</v>
      </c>
      <c r="D163" s="409">
        <f t="shared" si="2"/>
        <v>7</v>
      </c>
      <c r="F163" s="373"/>
      <c r="G163" s="428"/>
      <c r="O163" s="224"/>
    </row>
    <row r="164" spans="1:15" ht="31.5" x14ac:dyDescent="0.25">
      <c r="A164" s="33">
        <v>4924</v>
      </c>
      <c r="B164" s="10" t="s">
        <v>159</v>
      </c>
      <c r="C164" s="408">
        <f>'3.Income &amp; Expenditure Budget'!$E182</f>
        <v>8</v>
      </c>
      <c r="D164" s="409">
        <f t="shared" si="2"/>
        <v>8</v>
      </c>
      <c r="F164" s="373"/>
      <c r="G164" s="428"/>
      <c r="O164" s="224"/>
    </row>
    <row r="165" spans="1:15" ht="31.5" x14ac:dyDescent="0.25">
      <c r="A165" s="33">
        <v>4925</v>
      </c>
      <c r="B165" s="10" t="s">
        <v>160</v>
      </c>
      <c r="C165" s="408">
        <f>'3.Income &amp; Expenditure Budget'!$E183</f>
        <v>3</v>
      </c>
      <c r="D165" s="409">
        <f t="shared" si="2"/>
        <v>3</v>
      </c>
      <c r="F165" s="373"/>
      <c r="G165" s="428"/>
      <c r="O165" s="224"/>
    </row>
    <row r="166" spans="1:15" ht="15.75" x14ac:dyDescent="0.25">
      <c r="A166" s="33">
        <v>4927</v>
      </c>
      <c r="B166" s="10" t="s">
        <v>161</v>
      </c>
      <c r="C166" s="408">
        <f>'3.Income &amp; Expenditure Budget'!$E184</f>
        <v>8</v>
      </c>
      <c r="D166" s="409">
        <f t="shared" si="2"/>
        <v>8</v>
      </c>
      <c r="F166" s="373"/>
      <c r="G166" s="428"/>
      <c r="O166" s="224"/>
    </row>
    <row r="167" spans="1:15" ht="15.75" x14ac:dyDescent="0.25">
      <c r="A167" s="33">
        <v>4928</v>
      </c>
      <c r="B167" s="10" t="s">
        <v>162</v>
      </c>
      <c r="C167" s="408">
        <f>'3.Income &amp; Expenditure Budget'!$E185</f>
        <v>9</v>
      </c>
      <c r="D167" s="409">
        <f t="shared" si="2"/>
        <v>9</v>
      </c>
      <c r="F167" s="373"/>
      <c r="G167" s="428"/>
      <c r="O167" s="224"/>
    </row>
    <row r="168" spans="1:15" ht="15.75" x14ac:dyDescent="0.25">
      <c r="A168" s="441">
        <v>4929</v>
      </c>
      <c r="B168" s="13" t="s">
        <v>283</v>
      </c>
      <c r="C168" s="408">
        <f>'3.Income &amp; Expenditure Budget'!$E186</f>
        <v>5945.5</v>
      </c>
      <c r="D168" s="409">
        <f t="shared" si="2"/>
        <v>5945.5</v>
      </c>
      <c r="F168" s="373"/>
      <c r="G168" s="428"/>
      <c r="O168" s="224"/>
    </row>
    <row r="169" spans="1:15" s="36" customFormat="1" ht="16.5" thickBot="1" x14ac:dyDescent="0.3">
      <c r="A169" s="440">
        <v>4930</v>
      </c>
      <c r="B169" s="11" t="s">
        <v>163</v>
      </c>
      <c r="C169" s="437">
        <f>'3.Income &amp; Expenditure Budget'!$E187</f>
        <v>10</v>
      </c>
      <c r="D169" s="435">
        <f t="shared" si="2"/>
        <v>10</v>
      </c>
      <c r="F169" s="414">
        <f>SUM(D109:D169)</f>
        <v>7493.5</v>
      </c>
      <c r="G169" s="438">
        <f>'3.Income &amp; Expenditure Budget'!E188</f>
        <v>7493.5</v>
      </c>
      <c r="H169" s="36" t="b">
        <f>F169=G169</f>
        <v>1</v>
      </c>
      <c r="O169" s="415"/>
    </row>
    <row r="170" spans="1:15" ht="15.75" x14ac:dyDescent="0.25">
      <c r="A170" s="439">
        <v>5010</v>
      </c>
      <c r="B170" s="14" t="s">
        <v>164</v>
      </c>
      <c r="C170" s="408">
        <f>'3.Income &amp; Expenditure Budget'!$E191</f>
        <v>1</v>
      </c>
      <c r="D170" s="409">
        <f t="shared" si="2"/>
        <v>1</v>
      </c>
      <c r="F170" s="373"/>
      <c r="G170" s="428"/>
      <c r="O170" s="224"/>
    </row>
    <row r="171" spans="1:15" ht="15.75" x14ac:dyDescent="0.25">
      <c r="A171" s="33">
        <v>5030</v>
      </c>
      <c r="B171" s="10" t="s">
        <v>166</v>
      </c>
      <c r="C171" s="408">
        <f>'3.Income &amp; Expenditure Budget'!$E192</f>
        <v>2</v>
      </c>
      <c r="D171" s="409">
        <f t="shared" si="2"/>
        <v>2</v>
      </c>
      <c r="F171" s="373"/>
      <c r="G171" s="428"/>
      <c r="O171" s="224"/>
    </row>
    <row r="172" spans="1:15" ht="15.75" x14ac:dyDescent="0.25">
      <c r="A172" s="33">
        <v>5110</v>
      </c>
      <c r="B172" s="10" t="s">
        <v>167</v>
      </c>
      <c r="C172" s="408">
        <f>'3.Income &amp; Expenditure Budget'!$E193</f>
        <v>3</v>
      </c>
      <c r="D172" s="409">
        <f t="shared" si="2"/>
        <v>3</v>
      </c>
      <c r="F172" s="373"/>
      <c r="G172" s="428"/>
      <c r="O172" s="224"/>
    </row>
    <row r="173" spans="1:15" ht="15.75" x14ac:dyDescent="0.25">
      <c r="A173" s="33">
        <v>5112</v>
      </c>
      <c r="B173" s="10" t="s">
        <v>168</v>
      </c>
      <c r="C173" s="408">
        <f>'3.Income &amp; Expenditure Budget'!$E194</f>
        <v>4</v>
      </c>
      <c r="D173" s="409">
        <f t="shared" si="2"/>
        <v>4</v>
      </c>
      <c r="F173" s="373"/>
      <c r="G173" s="428"/>
      <c r="O173" s="224"/>
    </row>
    <row r="174" spans="1:15" ht="15.75" x14ac:dyDescent="0.25">
      <c r="A174" s="33">
        <v>5150</v>
      </c>
      <c r="B174" s="10" t="s">
        <v>169</v>
      </c>
      <c r="C174" s="408">
        <f>'3.Income &amp; Expenditure Budget'!$E195</f>
        <v>5</v>
      </c>
      <c r="D174" s="409">
        <f t="shared" si="2"/>
        <v>5</v>
      </c>
      <c r="F174" s="373"/>
      <c r="G174" s="428"/>
      <c r="O174" s="224"/>
    </row>
    <row r="175" spans="1:15" ht="15.75" x14ac:dyDescent="0.25">
      <c r="A175" s="33">
        <v>5170</v>
      </c>
      <c r="B175" s="10" t="s">
        <v>170</v>
      </c>
      <c r="C175" s="408">
        <f>'3.Income &amp; Expenditure Budget'!$E196</f>
        <v>6</v>
      </c>
      <c r="D175" s="409">
        <f t="shared" si="2"/>
        <v>6</v>
      </c>
      <c r="F175" s="373"/>
      <c r="G175" s="428"/>
      <c r="O175" s="224"/>
    </row>
    <row r="176" spans="1:15" ht="15.75" x14ac:dyDescent="0.25">
      <c r="A176" s="33">
        <v>5175</v>
      </c>
      <c r="B176" s="10" t="s">
        <v>171</v>
      </c>
      <c r="C176" s="408">
        <f>'3.Income &amp; Expenditure Budget'!$E197</f>
        <v>7</v>
      </c>
      <c r="D176" s="409">
        <f t="shared" si="2"/>
        <v>7</v>
      </c>
      <c r="F176" s="373"/>
      <c r="G176" s="428"/>
      <c r="O176" s="224"/>
    </row>
    <row r="177" spans="1:15" ht="15.75" x14ac:dyDescent="0.25">
      <c r="A177" s="33">
        <v>5310</v>
      </c>
      <c r="B177" s="10" t="s">
        <v>172</v>
      </c>
      <c r="C177" s="408">
        <f>'3.Income &amp; Expenditure Budget'!$E198</f>
        <v>8</v>
      </c>
      <c r="D177" s="409">
        <f t="shared" si="2"/>
        <v>8</v>
      </c>
      <c r="F177" s="373"/>
      <c r="G177" s="428"/>
      <c r="O177" s="224"/>
    </row>
    <row r="178" spans="1:15" ht="15.75" x14ac:dyDescent="0.25">
      <c r="A178" s="33">
        <v>5315</v>
      </c>
      <c r="B178" s="10" t="s">
        <v>173</v>
      </c>
      <c r="C178" s="408">
        <f>'3.Income &amp; Expenditure Budget'!$E199</f>
        <v>2</v>
      </c>
      <c r="D178" s="409">
        <f t="shared" si="2"/>
        <v>2</v>
      </c>
      <c r="F178" s="373"/>
      <c r="G178" s="428"/>
      <c r="O178" s="224"/>
    </row>
    <row r="179" spans="1:15" ht="15.75" x14ac:dyDescent="0.25">
      <c r="A179" s="33">
        <v>5316</v>
      </c>
      <c r="B179" s="10" t="s">
        <v>174</v>
      </c>
      <c r="C179" s="408">
        <f>'3.Income &amp; Expenditure Budget'!$E200</f>
        <v>4</v>
      </c>
      <c r="D179" s="409">
        <f t="shared" si="2"/>
        <v>4</v>
      </c>
      <c r="F179" s="373"/>
      <c r="G179" s="428"/>
      <c r="O179" s="224"/>
    </row>
    <row r="180" spans="1:15" ht="31.5" x14ac:dyDescent="0.25">
      <c r="A180" s="33">
        <v>5350</v>
      </c>
      <c r="B180" s="10" t="s">
        <v>176</v>
      </c>
      <c r="C180" s="408">
        <f>'3.Income &amp; Expenditure Budget'!$E201</f>
        <v>9</v>
      </c>
      <c r="D180" s="409">
        <f t="shared" si="2"/>
        <v>9</v>
      </c>
      <c r="F180" s="373"/>
      <c r="G180" s="428"/>
      <c r="O180" s="224"/>
    </row>
    <row r="181" spans="1:15" ht="15.75" x14ac:dyDescent="0.25">
      <c r="A181" s="33">
        <v>5400</v>
      </c>
      <c r="B181" s="10" t="s">
        <v>177</v>
      </c>
      <c r="C181" s="408">
        <f>'3.Income &amp; Expenditure Budget'!$E202</f>
        <v>10</v>
      </c>
      <c r="D181" s="409">
        <f t="shared" si="2"/>
        <v>10</v>
      </c>
      <c r="F181" s="373"/>
      <c r="G181" s="428"/>
      <c r="O181" s="224"/>
    </row>
    <row r="182" spans="1:15" ht="15.75" x14ac:dyDescent="0.25">
      <c r="A182" s="33">
        <v>5450</v>
      </c>
      <c r="B182" s="10" t="s">
        <v>178</v>
      </c>
      <c r="C182" s="408">
        <f>'3.Income &amp; Expenditure Budget'!$E203</f>
        <v>1</v>
      </c>
      <c r="D182" s="409">
        <f t="shared" si="2"/>
        <v>1</v>
      </c>
      <c r="F182" s="373"/>
      <c r="G182" s="428"/>
      <c r="O182" s="224"/>
    </row>
    <row r="183" spans="1:15" ht="15.75" x14ac:dyDescent="0.25">
      <c r="A183" s="33">
        <v>5510</v>
      </c>
      <c r="B183" s="10" t="s">
        <v>180</v>
      </c>
      <c r="C183" s="408">
        <f>'3.Income &amp; Expenditure Budget'!$E204</f>
        <v>2</v>
      </c>
      <c r="D183" s="409">
        <f t="shared" si="2"/>
        <v>2</v>
      </c>
      <c r="F183" s="373"/>
      <c r="G183" s="428"/>
      <c r="O183" s="224"/>
    </row>
    <row r="184" spans="1:15" ht="15.75" x14ac:dyDescent="0.25">
      <c r="A184" s="33">
        <v>5550</v>
      </c>
      <c r="B184" s="10" t="s">
        <v>181</v>
      </c>
      <c r="C184" s="408">
        <f>'3.Income &amp; Expenditure Budget'!$E205</f>
        <v>3</v>
      </c>
      <c r="D184" s="409">
        <f t="shared" si="2"/>
        <v>3</v>
      </c>
      <c r="F184" s="373"/>
      <c r="G184" s="428"/>
      <c r="O184" s="224"/>
    </row>
    <row r="185" spans="1:15" ht="15.75" x14ac:dyDescent="0.25">
      <c r="A185" s="33">
        <v>5551</v>
      </c>
      <c r="B185" s="10" t="s">
        <v>182</v>
      </c>
      <c r="C185" s="408">
        <f>'3.Income &amp; Expenditure Budget'!$E206</f>
        <v>3</v>
      </c>
      <c r="D185" s="409">
        <f t="shared" si="2"/>
        <v>3</v>
      </c>
      <c r="F185" s="373"/>
      <c r="G185" s="428"/>
      <c r="O185" s="224"/>
    </row>
    <row r="186" spans="1:15" ht="15.75" x14ac:dyDescent="0.25">
      <c r="A186" s="33">
        <v>5552</v>
      </c>
      <c r="B186" s="10" t="s">
        <v>183</v>
      </c>
      <c r="C186" s="408">
        <f>'3.Income &amp; Expenditure Budget'!$E207</f>
        <v>4</v>
      </c>
      <c r="D186" s="409">
        <f t="shared" si="2"/>
        <v>4</v>
      </c>
      <c r="F186" s="373"/>
      <c r="G186" s="428"/>
      <c r="O186" s="224"/>
    </row>
    <row r="187" spans="1:15" ht="31.5" x14ac:dyDescent="0.25">
      <c r="A187" s="33">
        <v>5553</v>
      </c>
      <c r="B187" s="10" t="s">
        <v>184</v>
      </c>
      <c r="C187" s="408">
        <f>'3.Income &amp; Expenditure Budget'!$E208</f>
        <v>5</v>
      </c>
      <c r="D187" s="409">
        <f t="shared" si="2"/>
        <v>5</v>
      </c>
      <c r="F187" s="373"/>
      <c r="G187" s="428"/>
      <c r="O187" s="224"/>
    </row>
    <row r="188" spans="1:15" ht="15.75" x14ac:dyDescent="0.25">
      <c r="A188" s="33">
        <v>5610</v>
      </c>
      <c r="B188" s="10" t="s">
        <v>185</v>
      </c>
      <c r="C188" s="408">
        <f>'3.Income &amp; Expenditure Budget'!$E209</f>
        <v>6</v>
      </c>
      <c r="D188" s="409">
        <f t="shared" si="2"/>
        <v>6</v>
      </c>
      <c r="F188" s="373"/>
      <c r="G188" s="428"/>
      <c r="O188" s="224"/>
    </row>
    <row r="189" spans="1:15" ht="15.75" x14ac:dyDescent="0.25">
      <c r="A189" s="33">
        <v>5611</v>
      </c>
      <c r="B189" s="10" t="s">
        <v>187</v>
      </c>
      <c r="C189" s="408">
        <f>'3.Income &amp; Expenditure Budget'!$E210</f>
        <v>7</v>
      </c>
      <c r="D189" s="409">
        <f t="shared" si="2"/>
        <v>7</v>
      </c>
      <c r="F189" s="373"/>
      <c r="G189" s="428"/>
      <c r="O189" s="224"/>
    </row>
    <row r="190" spans="1:15" ht="15.75" x14ac:dyDescent="0.25">
      <c r="A190" s="33">
        <v>5700</v>
      </c>
      <c r="B190" s="10" t="s">
        <v>188</v>
      </c>
      <c r="C190" s="408">
        <f>'3.Income &amp; Expenditure Budget'!$E211</f>
        <v>8</v>
      </c>
      <c r="D190" s="409">
        <f t="shared" si="2"/>
        <v>8</v>
      </c>
      <c r="F190" s="373"/>
      <c r="G190" s="428"/>
      <c r="O190" s="224"/>
    </row>
    <row r="191" spans="1:15" s="36" customFormat="1" ht="16.5" thickBot="1" x14ac:dyDescent="0.3">
      <c r="A191" s="440">
        <v>5800</v>
      </c>
      <c r="B191" s="11" t="s">
        <v>189</v>
      </c>
      <c r="C191" s="437">
        <f>'3.Income &amp; Expenditure Budget'!$E212</f>
        <v>9</v>
      </c>
      <c r="D191" s="435">
        <f t="shared" si="2"/>
        <v>9</v>
      </c>
      <c r="F191" s="414">
        <f>SUM(D170:D191)</f>
        <v>109</v>
      </c>
      <c r="G191" s="438">
        <f>'3.Income &amp; Expenditure Budget'!$E213</f>
        <v>109</v>
      </c>
      <c r="H191" s="36" t="b">
        <f>F191=G191</f>
        <v>1</v>
      </c>
      <c r="O191" s="415"/>
    </row>
    <row r="192" spans="1:15" ht="15.75" x14ac:dyDescent="0.25">
      <c r="A192" s="439">
        <v>6010</v>
      </c>
      <c r="B192" s="14" t="s">
        <v>190</v>
      </c>
      <c r="C192" s="408">
        <f>'3.Income &amp; Expenditure Budget'!$E216</f>
        <v>1</v>
      </c>
      <c r="D192" s="409">
        <f t="shared" si="2"/>
        <v>1</v>
      </c>
      <c r="F192" s="373"/>
      <c r="G192" s="428"/>
      <c r="O192" s="224"/>
    </row>
    <row r="193" spans="1:15" ht="15.75" x14ac:dyDescent="0.25">
      <c r="A193" s="33">
        <v>6050</v>
      </c>
      <c r="B193" s="10" t="s">
        <v>192</v>
      </c>
      <c r="C193" s="408">
        <f>'3.Income &amp; Expenditure Budget'!$E217</f>
        <v>2</v>
      </c>
      <c r="D193" s="409">
        <f t="shared" si="2"/>
        <v>2</v>
      </c>
      <c r="F193" s="373"/>
      <c r="G193" s="428"/>
      <c r="O193" s="224"/>
    </row>
    <row r="194" spans="1:15" ht="15.75" x14ac:dyDescent="0.25">
      <c r="A194" s="33">
        <v>6100</v>
      </c>
      <c r="B194" s="10" t="s">
        <v>193</v>
      </c>
      <c r="C194" s="408">
        <f>'3.Income &amp; Expenditure Budget'!$E218</f>
        <v>3</v>
      </c>
      <c r="D194" s="409">
        <f t="shared" si="2"/>
        <v>3</v>
      </c>
      <c r="F194" s="373"/>
      <c r="G194" s="428"/>
      <c r="O194" s="224"/>
    </row>
    <row r="195" spans="1:15" ht="15.75" x14ac:dyDescent="0.25">
      <c r="A195" s="33">
        <v>6150</v>
      </c>
      <c r="B195" s="10" t="s">
        <v>194</v>
      </c>
      <c r="C195" s="408">
        <f>'3.Income &amp; Expenditure Budget'!$E219</f>
        <v>4</v>
      </c>
      <c r="D195" s="409">
        <f t="shared" si="2"/>
        <v>4</v>
      </c>
      <c r="F195" s="373"/>
      <c r="G195" s="428"/>
      <c r="O195" s="224"/>
    </row>
    <row r="196" spans="1:15" ht="15.75" x14ac:dyDescent="0.25">
      <c r="A196" s="33">
        <v>6210</v>
      </c>
      <c r="B196" s="10" t="s">
        <v>195</v>
      </c>
      <c r="C196" s="408">
        <f>'3.Income &amp; Expenditure Budget'!$E220</f>
        <v>5</v>
      </c>
      <c r="D196" s="409">
        <f t="shared" si="2"/>
        <v>5</v>
      </c>
      <c r="F196" s="373"/>
      <c r="G196" s="428"/>
      <c r="O196" s="224"/>
    </row>
    <row r="197" spans="1:15" ht="15.75" x14ac:dyDescent="0.25">
      <c r="A197" s="33">
        <v>6250</v>
      </c>
      <c r="B197" s="10" t="s">
        <v>196</v>
      </c>
      <c r="C197" s="408">
        <f>'3.Income &amp; Expenditure Budget'!$E221</f>
        <v>6</v>
      </c>
      <c r="D197" s="409">
        <f t="shared" si="2"/>
        <v>6</v>
      </c>
      <c r="F197" s="373"/>
      <c r="G197" s="428"/>
      <c r="O197" s="224"/>
    </row>
    <row r="198" spans="1:15" ht="15.75" x14ac:dyDescent="0.25">
      <c r="A198" s="33">
        <v>6300</v>
      </c>
      <c r="B198" s="10" t="s">
        <v>197</v>
      </c>
      <c r="C198" s="408">
        <f>'3.Income &amp; Expenditure Budget'!$E222</f>
        <v>7</v>
      </c>
      <c r="D198" s="409">
        <f t="shared" si="2"/>
        <v>7</v>
      </c>
      <c r="F198" s="373"/>
      <c r="G198" s="428"/>
      <c r="O198" s="224"/>
    </row>
    <row r="199" spans="1:15" ht="15.75" x14ac:dyDescent="0.25">
      <c r="A199" s="33">
        <v>6350</v>
      </c>
      <c r="B199" s="10" t="s">
        <v>198</v>
      </c>
      <c r="C199" s="408">
        <f>'3.Income &amp; Expenditure Budget'!$E223</f>
        <v>8</v>
      </c>
      <c r="D199" s="409">
        <f t="shared" si="2"/>
        <v>8</v>
      </c>
      <c r="F199" s="373"/>
      <c r="G199" s="428"/>
      <c r="O199" s="224"/>
    </row>
    <row r="200" spans="1:15" ht="31.5" x14ac:dyDescent="0.25">
      <c r="A200" s="33">
        <v>6355</v>
      </c>
      <c r="B200" s="10" t="s">
        <v>199</v>
      </c>
      <c r="C200" s="408">
        <f>'3.Income &amp; Expenditure Budget'!$E224</f>
        <v>9</v>
      </c>
      <c r="D200" s="409">
        <f t="shared" si="2"/>
        <v>9</v>
      </c>
      <c r="F200" s="373"/>
      <c r="G200" s="428"/>
      <c r="O200" s="224"/>
    </row>
    <row r="201" spans="1:15" ht="15.75" x14ac:dyDescent="0.25">
      <c r="A201" s="33">
        <v>6400</v>
      </c>
      <c r="B201" s="10" t="s">
        <v>201</v>
      </c>
      <c r="C201" s="408">
        <f>'3.Income &amp; Expenditure Budget'!$E225</f>
        <v>10</v>
      </c>
      <c r="D201" s="409">
        <f t="shared" si="2"/>
        <v>10</v>
      </c>
      <c r="F201" s="373"/>
      <c r="G201" s="428"/>
      <c r="O201" s="224"/>
    </row>
    <row r="202" spans="1:15" ht="15.75" x14ac:dyDescent="0.25">
      <c r="A202" s="33">
        <v>6450</v>
      </c>
      <c r="B202" s="10" t="s">
        <v>202</v>
      </c>
      <c r="C202" s="408">
        <f>'3.Income &amp; Expenditure Budget'!$E226</f>
        <v>1</v>
      </c>
      <c r="D202" s="409">
        <f t="shared" si="2"/>
        <v>1</v>
      </c>
      <c r="F202" s="373"/>
      <c r="G202" s="428"/>
      <c r="O202" s="224"/>
    </row>
    <row r="203" spans="1:15" ht="15.75" x14ac:dyDescent="0.25">
      <c r="A203" s="33">
        <v>6500</v>
      </c>
      <c r="B203" s="10" t="s">
        <v>203</v>
      </c>
      <c r="C203" s="408">
        <f>'3.Income &amp; Expenditure Budget'!$E227</f>
        <v>2</v>
      </c>
      <c r="D203" s="409">
        <f t="shared" si="2"/>
        <v>2</v>
      </c>
      <c r="F203" s="373"/>
      <c r="G203" s="428"/>
      <c r="O203" s="224"/>
    </row>
    <row r="204" spans="1:15" ht="15.75" x14ac:dyDescent="0.25">
      <c r="A204" s="33">
        <v>6600</v>
      </c>
      <c r="B204" s="10" t="s">
        <v>204</v>
      </c>
      <c r="C204" s="408">
        <f>'3.Income &amp; Expenditure Budget'!$E228</f>
        <v>3</v>
      </c>
      <c r="D204" s="409">
        <f t="shared" si="2"/>
        <v>3</v>
      </c>
      <c r="F204" s="373"/>
      <c r="G204" s="428"/>
      <c r="O204" s="224"/>
    </row>
    <row r="205" spans="1:15" ht="15.75" x14ac:dyDescent="0.25">
      <c r="A205" s="33">
        <v>6650</v>
      </c>
      <c r="B205" s="10" t="s">
        <v>205</v>
      </c>
      <c r="C205" s="408">
        <f>'3.Income &amp; Expenditure Budget'!$E229</f>
        <v>4</v>
      </c>
      <c r="D205" s="409">
        <f t="shared" si="2"/>
        <v>4</v>
      </c>
      <c r="F205" s="373"/>
      <c r="G205" s="428"/>
      <c r="O205" s="224"/>
    </row>
    <row r="206" spans="1:15" ht="15.75" x14ac:dyDescent="0.25">
      <c r="A206" s="33">
        <v>6700</v>
      </c>
      <c r="B206" s="10" t="s">
        <v>206</v>
      </c>
      <c r="C206" s="408">
        <f>'3.Income &amp; Expenditure Budget'!$E230</f>
        <v>5</v>
      </c>
      <c r="D206" s="409">
        <f t="shared" si="2"/>
        <v>5</v>
      </c>
      <c r="F206" s="373"/>
      <c r="G206" s="428"/>
      <c r="O206" s="224"/>
    </row>
    <row r="207" spans="1:15" ht="15.75" x14ac:dyDescent="0.25">
      <c r="A207" s="33">
        <v>6730</v>
      </c>
      <c r="B207" s="10" t="s">
        <v>207</v>
      </c>
      <c r="C207" s="408">
        <f>'3.Income &amp; Expenditure Budget'!$E231</f>
        <v>6</v>
      </c>
      <c r="D207" s="409">
        <f t="shared" si="2"/>
        <v>6</v>
      </c>
      <c r="F207" s="373"/>
      <c r="G207" s="428"/>
      <c r="O207" s="224"/>
    </row>
    <row r="208" spans="1:15" ht="31.5" x14ac:dyDescent="0.25">
      <c r="A208" s="33">
        <v>6731</v>
      </c>
      <c r="B208" s="10" t="s">
        <v>208</v>
      </c>
      <c r="C208" s="408">
        <f>'3.Income &amp; Expenditure Budget'!$E232</f>
        <v>7</v>
      </c>
      <c r="D208" s="409">
        <f t="shared" si="2"/>
        <v>7</v>
      </c>
      <c r="F208" s="373"/>
      <c r="G208" s="428"/>
      <c r="O208" s="224"/>
    </row>
    <row r="209" spans="1:15" ht="15.75" x14ac:dyDescent="0.25">
      <c r="A209" s="33">
        <v>6750</v>
      </c>
      <c r="B209" s="10" t="s">
        <v>209</v>
      </c>
      <c r="C209" s="408">
        <f>'3.Income &amp; Expenditure Budget'!$E233</f>
        <v>8</v>
      </c>
      <c r="D209" s="409">
        <f t="shared" si="2"/>
        <v>8</v>
      </c>
      <c r="F209" s="413"/>
      <c r="G209" s="442"/>
      <c r="O209" s="224"/>
    </row>
    <row r="210" spans="1:15" ht="15.75" x14ac:dyDescent="0.25">
      <c r="A210" s="33">
        <v>6755</v>
      </c>
      <c r="B210" s="10" t="s">
        <v>210</v>
      </c>
      <c r="C210" s="408">
        <f>'3.Income &amp; Expenditure Budget'!$E234</f>
        <v>9</v>
      </c>
      <c r="D210" s="409">
        <f t="shared" si="2"/>
        <v>9</v>
      </c>
      <c r="F210" s="373"/>
      <c r="G210" s="428"/>
      <c r="O210" s="224"/>
    </row>
    <row r="211" spans="1:15" ht="15.75" x14ac:dyDescent="0.25">
      <c r="A211" s="33">
        <v>6780</v>
      </c>
      <c r="B211" s="10" t="s">
        <v>211</v>
      </c>
      <c r="C211" s="408">
        <f>'3.Income &amp; Expenditure Budget'!$E235</f>
        <v>10</v>
      </c>
      <c r="D211" s="409">
        <f t="shared" si="2"/>
        <v>10</v>
      </c>
      <c r="F211" s="373"/>
      <c r="G211" s="428"/>
      <c r="O211" s="224"/>
    </row>
    <row r="212" spans="1:15" ht="15.75" x14ac:dyDescent="0.25">
      <c r="A212" s="33">
        <v>6800</v>
      </c>
      <c r="B212" s="10" t="s">
        <v>212</v>
      </c>
      <c r="C212" s="408">
        <f>'3.Income &amp; Expenditure Budget'!$E236</f>
        <v>1</v>
      </c>
      <c r="D212" s="409">
        <f t="shared" si="2"/>
        <v>1</v>
      </c>
      <c r="F212" s="373"/>
      <c r="G212" s="428"/>
      <c r="O212" s="224"/>
    </row>
    <row r="213" spans="1:15" ht="15.75" x14ac:dyDescent="0.25">
      <c r="A213" s="33">
        <v>6830</v>
      </c>
      <c r="B213" s="10" t="s">
        <v>213</v>
      </c>
      <c r="C213" s="408">
        <f>'3.Income &amp; Expenditure Budget'!$E237</f>
        <v>2</v>
      </c>
      <c r="D213" s="409">
        <f t="shared" si="2"/>
        <v>2</v>
      </c>
      <c r="F213" s="373"/>
      <c r="G213" s="428"/>
      <c r="O213" s="224"/>
    </row>
    <row r="214" spans="1:15" ht="16.5" thickBot="1" x14ac:dyDescent="0.3">
      <c r="A214" s="33">
        <v>6870</v>
      </c>
      <c r="B214" s="10" t="s">
        <v>214</v>
      </c>
      <c r="C214" s="408">
        <f>'3.Income &amp; Expenditure Budget'!$E238</f>
        <v>1</v>
      </c>
      <c r="D214" s="409">
        <f t="shared" si="2"/>
        <v>1</v>
      </c>
      <c r="F214" s="373"/>
      <c r="G214" s="428"/>
      <c r="J214" s="36"/>
      <c r="K214" s="36"/>
      <c r="L214" s="36"/>
      <c r="M214" s="36"/>
      <c r="N214" s="36"/>
      <c r="O214" s="415"/>
    </row>
    <row r="215" spans="1:15" s="36" customFormat="1" ht="16.5" thickBot="1" x14ac:dyDescent="0.3">
      <c r="A215" s="440">
        <v>6900</v>
      </c>
      <c r="B215" s="11" t="s">
        <v>215</v>
      </c>
      <c r="C215" s="437">
        <f>'3.Income &amp; Expenditure Budget'!$E239</f>
        <v>3</v>
      </c>
      <c r="D215" s="435">
        <f t="shared" si="2"/>
        <v>3</v>
      </c>
      <c r="F215" s="414">
        <f>SUM(D192:D215)</f>
        <v>117</v>
      </c>
      <c r="G215" s="438">
        <f>'3.Income &amp; Expenditure Budget'!$E240</f>
        <v>117</v>
      </c>
      <c r="H215" s="36" t="b">
        <f>F215=G215</f>
        <v>1</v>
      </c>
    </row>
    <row r="216" spans="1:15" ht="15.75" x14ac:dyDescent="0.25">
      <c r="A216" s="439">
        <v>7300</v>
      </c>
      <c r="B216" s="14" t="s">
        <v>216</v>
      </c>
      <c r="C216" s="408">
        <f>'3.Income &amp; Expenditure Budget'!$E243</f>
        <v>1</v>
      </c>
      <c r="D216" s="409">
        <f t="shared" si="2"/>
        <v>1</v>
      </c>
      <c r="F216" s="373"/>
      <c r="G216" s="428"/>
    </row>
    <row r="217" spans="1:15" ht="15.75" x14ac:dyDescent="0.25">
      <c r="A217" s="33">
        <v>7320</v>
      </c>
      <c r="B217" s="10" t="s">
        <v>217</v>
      </c>
      <c r="C217" s="408">
        <f>'3.Income &amp; Expenditure Budget'!$E244</f>
        <v>2</v>
      </c>
      <c r="D217" s="409">
        <f t="shared" ref="D217:D222" si="3">C217</f>
        <v>2</v>
      </c>
      <c r="F217" s="373"/>
      <c r="G217" s="428"/>
    </row>
    <row r="218" spans="1:15" ht="15.75" x14ac:dyDescent="0.25">
      <c r="A218" s="33">
        <v>7400</v>
      </c>
      <c r="B218" s="10" t="s">
        <v>218</v>
      </c>
      <c r="C218" s="408">
        <f>'3.Income &amp; Expenditure Budget'!$E245</f>
        <v>3</v>
      </c>
      <c r="D218" s="409">
        <f t="shared" si="3"/>
        <v>3</v>
      </c>
      <c r="F218" s="373"/>
      <c r="G218" s="428"/>
    </row>
    <row r="219" spans="1:15" ht="15.75" x14ac:dyDescent="0.25">
      <c r="A219" s="33">
        <v>7450</v>
      </c>
      <c r="B219" s="10" t="s">
        <v>219</v>
      </c>
      <c r="C219" s="408">
        <f>'3.Income &amp; Expenditure Budget'!$E246</f>
        <v>4</v>
      </c>
      <c r="D219" s="409">
        <f t="shared" si="3"/>
        <v>4</v>
      </c>
      <c r="F219" s="373"/>
      <c r="G219" s="428"/>
    </row>
    <row r="220" spans="1:15" ht="15.75" x14ac:dyDescent="0.25">
      <c r="A220" s="33">
        <v>7500</v>
      </c>
      <c r="B220" s="10" t="s">
        <v>220</v>
      </c>
      <c r="C220" s="408">
        <f>'3.Income &amp; Expenditure Budget'!$E247</f>
        <v>5</v>
      </c>
      <c r="D220" s="409">
        <f t="shared" si="3"/>
        <v>5</v>
      </c>
      <c r="F220" s="373"/>
      <c r="G220" s="428"/>
    </row>
    <row r="221" spans="1:15" ht="15.75" x14ac:dyDescent="0.25">
      <c r="A221" s="33">
        <v>7800</v>
      </c>
      <c r="B221" s="10" t="s">
        <v>221</v>
      </c>
      <c r="C221" s="408">
        <f>'3.Income &amp; Expenditure Budget'!$E248</f>
        <v>8</v>
      </c>
      <c r="D221" s="409">
        <f t="shared" si="3"/>
        <v>8</v>
      </c>
      <c r="F221" s="373"/>
      <c r="G221" s="428"/>
    </row>
    <row r="222" spans="1:15" s="36" customFormat="1" ht="16.5" thickBot="1" x14ac:dyDescent="0.3">
      <c r="A222" s="440">
        <v>7850</v>
      </c>
      <c r="B222" s="11" t="s">
        <v>222</v>
      </c>
      <c r="C222" s="437">
        <f>'3.Income &amp; Expenditure Budget'!$E249</f>
        <v>6</v>
      </c>
      <c r="D222" s="435">
        <f t="shared" si="3"/>
        <v>6</v>
      </c>
      <c r="F222" s="414">
        <f>SUM(C216:C222)</f>
        <v>29</v>
      </c>
      <c r="G222" s="438">
        <f>'3.Income &amp; Expenditure Budget'!$E250</f>
        <v>29</v>
      </c>
      <c r="H222" s="36" t="b">
        <f>F222=G222</f>
        <v>1</v>
      </c>
    </row>
    <row r="224" spans="1:15" ht="15.75" thickBot="1" x14ac:dyDescent="0.3">
      <c r="F224" s="380">
        <f>$F47+$F52+$F86+$F94+$F108+$F169+$F191+$F215+$F222</f>
        <v>64246.75</v>
      </c>
      <c r="G224" s="380">
        <f>$G47+$G52+$G86+$G94+$G108+$G169+$G191+$G215+$G222</f>
        <v>64246.75</v>
      </c>
      <c r="H224" s="36" t="b">
        <f>F224=G224</f>
        <v>1</v>
      </c>
      <c r="J224" s="381">
        <f>'[2]3.Income &amp; Expenditure Budget'!E254</f>
        <v>0</v>
      </c>
      <c r="K224" s="381">
        <f>J224-F224</f>
        <v>-64246.75</v>
      </c>
    </row>
  </sheetData>
  <mergeCells count="2">
    <mergeCell ref="A1:C1"/>
    <mergeCell ref="A11:D11"/>
  </mergeCells>
  <conditionalFormatting sqref="H6">
    <cfRule type="cellIs" dxfId="21" priority="1" operator="equal">
      <formula>FALSE</formula>
    </cfRule>
    <cfRule type="cellIs" dxfId="20" priority="2" operator="equal">
      <formula>FALSE</formula>
    </cfRule>
  </conditionalFormatting>
  <conditionalFormatting sqref="H47">
    <cfRule type="cellIs" dxfId="19" priority="21" operator="equal">
      <formula>FALSE</formula>
    </cfRule>
    <cfRule type="cellIs" dxfId="18" priority="22" operator="equal">
      <formula>FALSE</formula>
    </cfRule>
  </conditionalFormatting>
  <conditionalFormatting sqref="H52">
    <cfRule type="cellIs" dxfId="17" priority="19" operator="equal">
      <formula>FALSE</formula>
    </cfRule>
    <cfRule type="cellIs" dxfId="16" priority="20" operator="equal">
      <formula>FALSE</formula>
    </cfRule>
  </conditionalFormatting>
  <conditionalFormatting sqref="H86">
    <cfRule type="cellIs" dxfId="15" priority="17" operator="equal">
      <formula>FALSE</formula>
    </cfRule>
    <cfRule type="cellIs" dxfId="14" priority="18" operator="equal">
      <formula>FALSE</formula>
    </cfRule>
  </conditionalFormatting>
  <conditionalFormatting sqref="H94">
    <cfRule type="cellIs" dxfId="13" priority="7" operator="equal">
      <formula>FALSE</formula>
    </cfRule>
    <cfRule type="cellIs" dxfId="12" priority="8" operator="equal">
      <formula>FALSE</formula>
    </cfRule>
  </conditionalFormatting>
  <conditionalFormatting sqref="H108">
    <cfRule type="cellIs" dxfId="11" priority="15" operator="equal">
      <formula>FALSE</formula>
    </cfRule>
    <cfRule type="cellIs" dxfId="10" priority="16" operator="equal">
      <formula>FALSE</formula>
    </cfRule>
  </conditionalFormatting>
  <conditionalFormatting sqref="H169">
    <cfRule type="cellIs" dxfId="9" priority="13" operator="equal">
      <formula>FALSE</formula>
    </cfRule>
    <cfRule type="cellIs" dxfId="8" priority="14" operator="equal">
      <formula>FALSE</formula>
    </cfRule>
  </conditionalFormatting>
  <conditionalFormatting sqref="H191">
    <cfRule type="cellIs" dxfId="7" priority="11" operator="equal">
      <formula>FALSE</formula>
    </cfRule>
    <cfRule type="cellIs" dxfId="6" priority="12" operator="equal">
      <formula>FALSE</formula>
    </cfRule>
  </conditionalFormatting>
  <conditionalFormatting sqref="H215">
    <cfRule type="cellIs" dxfId="5" priority="5" operator="equal">
      <formula>FALSE</formula>
    </cfRule>
    <cfRule type="cellIs" dxfId="4" priority="6" operator="equal">
      <formula>FALSE</formula>
    </cfRule>
  </conditionalFormatting>
  <conditionalFormatting sqref="H222">
    <cfRule type="cellIs" dxfId="3" priority="9" operator="equal">
      <formula>FALSE</formula>
    </cfRule>
    <cfRule type="cellIs" dxfId="2" priority="10" operator="equal">
      <formula>FALSE</formula>
    </cfRule>
  </conditionalFormatting>
  <conditionalFormatting sqref="H224">
    <cfRule type="cellIs" dxfId="1" priority="3" operator="equal">
      <formula>FALSE</formula>
    </cfRule>
    <cfRule type="cellIs" dxfId="0" priority="4" operator="equal">
      <formula>FALSE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22fc6e8-ffa0-4322-a01f-30f3e00c019f">
      <UserInfo>
        <DisplayName>Liz Lambert</DisplayName>
        <AccountId>44</AccountId>
        <AccountType/>
      </UserInfo>
    </SharedWithUsers>
    <_activity xmlns="e92d1a54-40b2-4a62-9320-551ae05f4a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8" ma:contentTypeDescription="Create a new document." ma:contentTypeScope="" ma:versionID="68f25677641cbc261cfad204215011f5">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3ff93bd5206283bfa86c5d117056d6dd"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710EFA-846B-48A0-ADE7-3AA6C16E3C3C}">
  <ds:schemaRefs>
    <ds:schemaRef ds:uri="http://purl.org/dc/dcmitype/"/>
    <ds:schemaRef ds:uri="http://purl.org/dc/terms/"/>
    <ds:schemaRef ds:uri="http://schemas.microsoft.com/office/2006/documentManagement/types"/>
    <ds:schemaRef ds:uri="http://schemas.openxmlformats.org/package/2006/metadata/core-properties"/>
    <ds:schemaRef ds:uri="http://purl.org/dc/elements/1.1/"/>
    <ds:schemaRef ds:uri="e92d1a54-40b2-4a62-9320-551ae05f4a35"/>
    <ds:schemaRef ds:uri="http://schemas.microsoft.com/office/infopath/2007/PartnerControls"/>
    <ds:schemaRef ds:uri="922fc6e8-ffa0-4322-a01f-30f3e00c019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6FFEBF0-5E95-4C6A-BC27-8A81297F4543}">
  <ds:schemaRefs>
    <ds:schemaRef ds:uri="http://schemas.microsoft.com/sharepoint/v3/contenttype/forms"/>
  </ds:schemaRefs>
</ds:datastoreItem>
</file>

<file path=customXml/itemProps3.xml><?xml version="1.0" encoding="utf-8"?>
<ds:datastoreItem xmlns:ds="http://schemas.openxmlformats.org/officeDocument/2006/customXml" ds:itemID="{3C01CA91-0B76-4003-8ED8-BAF27A41E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Budget Template Steps</vt:lpstr>
      <vt:lpstr>1.Budget Preparation Info</vt:lpstr>
      <vt:lpstr>2.Budget Grant Calculation</vt:lpstr>
      <vt:lpstr>3.Income &amp; Expenditure Budget</vt:lpstr>
      <vt:lpstr>4.Opening Bank Position</vt:lpstr>
      <vt:lpstr>5.Estimated Bank Cashflow</vt:lpstr>
      <vt:lpstr>6.Capital Budget</vt:lpstr>
      <vt:lpstr>7.Monthly Cashflow</vt:lpstr>
      <vt:lpstr>8.Sage 50 Import </vt:lpstr>
      <vt:lpstr>'3.Income &amp; Expenditure Budget'!Print_Area</vt:lpstr>
      <vt:lpstr>'3.Income &amp; Expenditure Budget'!Print_Titles</vt:lpstr>
      <vt:lpstr>'7.Monthly Cashflow'!Print_Titles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Conlon</dc:creator>
  <cp:keywords/>
  <dc:description/>
  <cp:lastModifiedBy>Liz Lambert</cp:lastModifiedBy>
  <cp:revision/>
  <cp:lastPrinted>2024-01-31T16:34:20Z</cp:lastPrinted>
  <dcterms:created xsi:type="dcterms:W3CDTF">2017-03-29T15:03:47Z</dcterms:created>
  <dcterms:modified xsi:type="dcterms:W3CDTF">2024-03-04T12:06:12Z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y fmtid="{D5CDD505-2E9C-101B-9397-08002B2CF9AE}" pid="3" name="MediaServiceImageTags">
    <vt:lpwstr/>
  </property>
</Properties>
</file>